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40" windowWidth="11940" windowHeight="2892" tabRatio="834" firstSheet="2" activeTab="2"/>
  </bookViews>
  <sheets>
    <sheet name="----" sheetId="1" state="veryHidden" r:id="rId1"/>
    <sheet name="กู้คืน_Sheet1" sheetId="2" state="veryHidden" r:id="rId2"/>
    <sheet name="มิย62" sheetId="3" r:id="rId3"/>
    <sheet name="ธ.เลิงนกทา (2)" sheetId="4" r:id="rId4"/>
    <sheet name="ธ.กุดชุม (2)" sheetId="5" r:id="rId5"/>
    <sheet name="ก.ย.61" sheetId="6" r:id="rId6"/>
    <sheet name="ธ.กุดชุม" sheetId="7" r:id="rId7"/>
    <sheet name="ธ.เลิงนกทา" sheetId="8" r:id="rId8"/>
    <sheet name="ธ.ยโสธร" sheetId="9" r:id="rId9"/>
    <sheet name="Sheet2" sheetId="10" r:id="rId10"/>
    <sheet name="Sheet3" sheetId="11" r:id="rId11"/>
  </sheets>
  <definedNames>
    <definedName name="_xlnm._FilterDatabase" localSheetId="5" hidden="1">'ก.ย.61'!$A$5:$R$5</definedName>
    <definedName name="_xlnm._FilterDatabase" localSheetId="6" hidden="1">'ธ.กุดชุม'!$A$5:$D$5</definedName>
    <definedName name="_xlnm._FilterDatabase" localSheetId="4" hidden="1">'ธ.กุดชุม (2)'!$A$5:$D$5</definedName>
    <definedName name="_xlnm._FilterDatabase" localSheetId="8" hidden="1">'ธ.ยโสธร'!$A$5:$D$5</definedName>
    <definedName name="_xlnm._FilterDatabase" localSheetId="7" hidden="1">'ธ.เลิงนกทา'!$A$5:$D$5</definedName>
    <definedName name="_xlnm._FilterDatabase" localSheetId="3" hidden="1">'ธ.เลิงนกทา (2)'!$A$5:$D$5</definedName>
    <definedName name="_xlnm._FilterDatabase" localSheetId="2" hidden="1">'มิย62'!$A$5:$R$84</definedName>
    <definedName name="_xlfn.BAHTTEXT" hidden="1">#NAME?</definedName>
    <definedName name="_xlnm.Print_Titles" localSheetId="5">'ก.ย.61'!$1:$5</definedName>
    <definedName name="_xlnm.Print_Titles" localSheetId="6">'ธ.กุดชุม'!$1:$5</definedName>
    <definedName name="_xlnm.Print_Titles" localSheetId="4">'ธ.กุดชุม (2)'!$1:$5</definedName>
    <definedName name="_xlnm.Print_Titles" localSheetId="8">'ธ.ยโสธร'!$1:$5</definedName>
    <definedName name="_xlnm.Print_Titles" localSheetId="7">'ธ.เลิงนกทา'!$1:$5</definedName>
    <definedName name="_xlnm.Print_Titles" localSheetId="3">'ธ.เลิงนกทา (2)'!$1:$5</definedName>
    <definedName name="_xlnm.Print_Titles" localSheetId="2">'มิย62'!$1:$5</definedName>
  </definedNames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A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ou</author>
  </authors>
  <commentList>
    <comment ref="F4" authorId="0">
      <text>
        <r>
          <rPr>
            <b/>
            <sz val="8"/>
            <rFont val="Tahoma"/>
            <family val="2"/>
          </rPr>
          <t>ou: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ou</author>
  </authors>
  <commentList>
    <comment ref="F4" authorId="0">
      <text>
        <r>
          <rPr>
            <b/>
            <sz val="8"/>
            <rFont val="Tahoma"/>
            <family val="2"/>
          </rPr>
          <t>ou: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<sst xmlns="http://schemas.openxmlformats.org/spreadsheetml/2006/main" count="1644" uniqueCount="876">
  <si>
    <t>ชื่อ - สกุล</t>
  </si>
  <si>
    <t>น.ส.พวงเพชร  ภาระพันธ์</t>
  </si>
  <si>
    <t>นายประสพ  ศรีวะรมย์</t>
  </si>
  <si>
    <t>ที่</t>
  </si>
  <si>
    <t>เลขบัญชี</t>
  </si>
  <si>
    <t>จำนวนเงิน</t>
  </si>
  <si>
    <t>รับจริง</t>
  </si>
  <si>
    <t>รายการหัก</t>
  </si>
  <si>
    <t>ชพค.</t>
  </si>
  <si>
    <t>เงินเดือน</t>
  </si>
  <si>
    <t>หัก</t>
  </si>
  <si>
    <t>ฌสย.</t>
  </si>
  <si>
    <t>ประกันสังคม</t>
  </si>
  <si>
    <t>ค่าครองชีพ</t>
  </si>
  <si>
    <t>รวมรับเงิน</t>
  </si>
  <si>
    <t>ชพส.</t>
  </si>
  <si>
    <t>นางวิไลวรรณ  บุญชัยมาตย์</t>
  </si>
  <si>
    <t>นางธนิดา    สมประสงค์</t>
  </si>
  <si>
    <t>น.ส.ยุพิน    วุฒิกาญจน์</t>
  </si>
  <si>
    <t>นางวิลาสินี    ศิริโส</t>
  </si>
  <si>
    <t>นายสุพจน์   ศรีชนะ</t>
  </si>
  <si>
    <t>น.ส.รติยา     ผาบุตรา</t>
  </si>
  <si>
    <t>นางวรพรรณ    ชุมคง</t>
  </si>
  <si>
    <t>นางชนิดาพร    ทองแม้น</t>
  </si>
  <si>
    <t>นางวรรณศรี    บุญฑล</t>
  </si>
  <si>
    <t>น.ส.ไพบูลย์    พรมจันทร์</t>
  </si>
  <si>
    <t>นางชลทิชา  สิทธิรัตน์ ฯ</t>
  </si>
  <si>
    <t>นางสุมาลี      ผุดผ่อง</t>
  </si>
  <si>
    <t>นางหนูทัศ    สนศรี</t>
  </si>
  <si>
    <t>น.ส.สุจาริณี  ศิรเศรษฐานันท์</t>
  </si>
  <si>
    <t>นางยุวดี     ผิวทอง</t>
  </si>
  <si>
    <t>นางพิลาพร     ดอกบัว</t>
  </si>
  <si>
    <t>นางพรสวรรค์   ศรีสุวรรณ</t>
  </si>
  <si>
    <t>น.ส.รุ่งนภา    เจริญตา</t>
  </si>
  <si>
    <t>นางจารุกิตต์    ละคร</t>
  </si>
  <si>
    <t>นางกัลยา    ศรีทอง</t>
  </si>
  <si>
    <t>นางรุ่งทิวา    ศรีบุญวงษ์</t>
  </si>
  <si>
    <t>นางสังวร     ชมปากเกลี้ยง</t>
  </si>
  <si>
    <t>นางเยาวเรศ    ชูรัตน์</t>
  </si>
  <si>
    <t>นางสมบัติ    ไชยบุตร</t>
  </si>
  <si>
    <t>นางเนตรฤดี    ทองน้อย</t>
  </si>
  <si>
    <t>นางเบ็ญจวัลย์    ศรีดา</t>
  </si>
  <si>
    <t>น.ส.ชรินา    วรรณอ่อน</t>
  </si>
  <si>
    <t>นางอนัญญา    สันดี</t>
  </si>
  <si>
    <t>นางอรดี    ศรีโยธี</t>
  </si>
  <si>
    <t>นางสดุดีพร   พรหมบุตร</t>
  </si>
  <si>
    <t>น.ส.ดาวรุ่ง    ละคร</t>
  </si>
  <si>
    <t>นางปานเลขา   สุวรรณผิว</t>
  </si>
  <si>
    <t>นางนันทนิจ   ชูรัตน์</t>
  </si>
  <si>
    <t>นางงามศิรี   ศิริสวัสดิ์</t>
  </si>
  <si>
    <t>ออมสิน ยส.</t>
  </si>
  <si>
    <t>ออมสินกุดชุม</t>
  </si>
  <si>
    <t>ออมเลิงฯ</t>
  </si>
  <si>
    <t>นางสุรัตน์  บุบผาดา</t>
  </si>
  <si>
    <t>นางพิศมัย  เหมนวล</t>
  </si>
  <si>
    <t>นายเพทาย  บุญตา</t>
  </si>
  <si>
    <t>ส่งคืน</t>
  </si>
  <si>
    <t>นางชลลดา   อยู่สุข</t>
  </si>
  <si>
    <t>นายอำนวยชัย  วงษ์นาม</t>
  </si>
  <si>
    <t>นางวารุณี     บัวทอง</t>
  </si>
  <si>
    <t>นายภูมินันท์   บุญกัณฑ์</t>
  </si>
  <si>
    <t>นางอรทัย  กันหาฤกษ์</t>
  </si>
  <si>
    <t>นางสุกัลยา  นามแก้ว</t>
  </si>
  <si>
    <t>น.ส.บุษบา  ปุยวงศ์</t>
  </si>
  <si>
    <t>น.ส.สุเพียรมา  จันทมาลา</t>
  </si>
  <si>
    <t>เจ้าหน้าที่ธนาคาร............................ลงชื่อ</t>
  </si>
  <si>
    <t xml:space="preserve">สำนักงานเขตพื้นที่การศึกษาประถมศึกษายโสธร เขต 2 </t>
  </si>
  <si>
    <t>ธอส.</t>
  </si>
  <si>
    <t>นางรัตนปราณี   กล้าหาญ (ชื่นชม)</t>
  </si>
  <si>
    <t>น.ส.วรวลัญช์    แสนวงศ์</t>
  </si>
  <si>
    <t>น.ส.สุกัลยา  วรเจริญ</t>
  </si>
  <si>
    <t>นางลำใย   ทาณะระ</t>
  </si>
  <si>
    <t>นางนิติกรณ์   ศรีธาตุ</t>
  </si>
  <si>
    <t>นางนัยนันท์  ทาดาวงษา</t>
  </si>
  <si>
    <t>นางจุรีรัตน์  มหิวรรณ</t>
  </si>
  <si>
    <t>นางนปภา  ไชยเสนา</t>
  </si>
  <si>
    <t>นายปรีดีวัฒน์  น้อยมาลา</t>
  </si>
  <si>
    <t>ชพค</t>
  </si>
  <si>
    <t>ชพส</t>
  </si>
  <si>
    <t>ฌสย</t>
  </si>
  <si>
    <t>นายภาคภูมิ   ป้องโล่ห์</t>
  </si>
  <si>
    <t>นายชวลิต   ศรีมันตะ</t>
  </si>
  <si>
    <t>นายสุระชัย   สุริโย</t>
  </si>
  <si>
    <t>นายเสถียร   เต้าทอง</t>
  </si>
  <si>
    <t>นายณัฐวุฒิ   ภาระเวช</t>
  </si>
  <si>
    <t>นายสิทธิพงศ์   บุญเพิ่ม</t>
  </si>
  <si>
    <t>นส.อัญชลี  พวงชมพู</t>
  </si>
  <si>
    <t>นายปิยะณัฐ  ภูวงศ์</t>
  </si>
  <si>
    <t>นายวีระยุทธ  คำแก้ว</t>
  </si>
  <si>
    <t>นางรุ่งรัตน์ ดีดวงพันธ์</t>
  </si>
  <si>
    <t>นายวิษณุรักษ์  บุญจักษุ</t>
  </si>
  <si>
    <t>น.ส.จีลัดดา    ยาสาภา</t>
  </si>
  <si>
    <t>นายรณชัย   ไชยเสนา</t>
  </si>
  <si>
    <t>น.ส.จิตลัดดา   โมรา</t>
  </si>
  <si>
    <t>นายรชต   แก่นแก้ว</t>
  </si>
  <si>
    <t xml:space="preserve">  </t>
  </si>
  <si>
    <t>น.ส.ธณัฎฐามาศ   ศรีสุข</t>
  </si>
  <si>
    <t>นายธีระวุฒิ   สุพรรณ</t>
  </si>
  <si>
    <t>นายพงษ์ศิริ   ทานะศิลป์</t>
  </si>
  <si>
    <t>นายชวลิต   ประทุมชาติ</t>
  </si>
  <si>
    <t>น.ส.สุพรรษา   มาสขาว</t>
  </si>
  <si>
    <t>น.ส.ศิริพร   ในจิตร</t>
  </si>
  <si>
    <t>นางบุษบา   ชาคำ</t>
  </si>
  <si>
    <t>นางบานเย็น   บุตรแสน</t>
  </si>
  <si>
    <t>นายกีรติกร   อ่อนแสง</t>
  </si>
  <si>
    <t>นายเกรียงศักดิ์  สร่างโศก</t>
  </si>
  <si>
    <t>นางทิพวัลย์  สีสด</t>
  </si>
  <si>
    <t>น.ส.ภานุวรรณ  ยอดเอื้อ</t>
  </si>
  <si>
    <t>น.ส.สุนันทา  นามวิเศษ</t>
  </si>
  <si>
    <t>น.ส.สุนิสา  บุดดาบุตร</t>
  </si>
  <si>
    <t>น.ส.นุชจิรา   ผดาเวช</t>
  </si>
  <si>
    <t>นายประมวล  ดีดวงพันธ์</t>
  </si>
  <si>
    <t>นายสัญชัย  โชติเนตร</t>
  </si>
  <si>
    <t>น.ส.ปนัดดา    แก้วลี</t>
  </si>
  <si>
    <t>นายพิเชษฐ์  ประเสริฐสังข์</t>
  </si>
  <si>
    <t>นายวรรณเศรษฐ์  จันทร์สว่าง</t>
  </si>
  <si>
    <t>นางรัตนา  โสมาบุตร</t>
  </si>
  <si>
    <t>น.ส.นันทกาญจน์  บุตรสาร</t>
  </si>
  <si>
    <t>นายธนากร  คำโสมศรี</t>
  </si>
  <si>
    <t>นายธานินทร์  วุฒิกาญจน์</t>
  </si>
  <si>
    <t>นายยุทธนา  สารมาศ</t>
  </si>
  <si>
    <t>นายชาติศักดิ์  โสมณวัตร</t>
  </si>
  <si>
    <t>น.ส.รุจิรา  ไชยสัจ</t>
  </si>
  <si>
    <t>น.ส.ปวริศา  จันลาภา</t>
  </si>
  <si>
    <t>น.ส.นุจรีภรณ์  กาวัลย์</t>
  </si>
  <si>
    <t>นายเอกพจน์   แก่นจำปา</t>
  </si>
  <si>
    <t>นายกิตติคุณ   โบราณมูล</t>
  </si>
  <si>
    <t>น.ส.จิราวรรณ  ลาดหนองขุ่น</t>
  </si>
  <si>
    <t>น.ส.จารุดา   นิติสุข</t>
  </si>
  <si>
    <t>นายธีรวัฒน์   มูลสาร</t>
  </si>
  <si>
    <t>นางชนาภา  ศิลารักษ์</t>
  </si>
  <si>
    <t>น.ส.แวววะลี  แสงสุข</t>
  </si>
  <si>
    <t>น.ส.จิรชยา บัวมาตย์</t>
  </si>
  <si>
    <t>น.ส.ปัจฉิมาพร  ศรีตาแสง</t>
  </si>
  <si>
    <t>นายร่วมมิตร   เวฬุวนารักษ์</t>
  </si>
  <si>
    <t>น.ส.ยลดา  กุมารสิทธิ์</t>
  </si>
  <si>
    <t>น.ส.ภคมน  แฝงเมืองฟุก</t>
  </si>
  <si>
    <t>น.ส.ธิคณา  ชูรัตน์</t>
  </si>
  <si>
    <t>นายปรัชญา  คุณุ</t>
  </si>
  <si>
    <t>นางสุภาวดี    แอบสุข</t>
  </si>
  <si>
    <t>นายพงศธร   รุ่งทัพพวง</t>
  </si>
  <si>
    <t>นางอรอนงค์   เศษสุวรรณ</t>
  </si>
  <si>
    <t>นายบัณฑิต  ศรีดา</t>
  </si>
  <si>
    <t>น.ส.สุภิญญา  จันทร์สาขะ</t>
  </si>
  <si>
    <t>น.ส.ปริศรา  สุภา</t>
  </si>
  <si>
    <t>น.ส.ชัชฎาภรณ์  มูลสาร</t>
  </si>
  <si>
    <t>น.ส.ดารารัตน์  โนรีรัตน์</t>
  </si>
  <si>
    <t>นายอรรถวุฒิ  ไชยเสนา</t>
  </si>
  <si>
    <t>นายกันตพัฒน์  เจริญราษฎร์</t>
  </si>
  <si>
    <t>น.ส.สุพัฒตรา  เทเสนา</t>
  </si>
  <si>
    <t>นางวิไลภรณ์  นามมั่น</t>
  </si>
  <si>
    <t>นางศรวณีย์   สุพรรณ</t>
  </si>
  <si>
    <t>นายกฤช  ศิริสุวรรณ</t>
  </si>
  <si>
    <t>นางกัลยา  ศรีบัดทุม</t>
  </si>
  <si>
    <t>นายมนัส   ผดุงสมัย</t>
  </si>
  <si>
    <t>นายศรากรณ์   มูลสูตร์</t>
  </si>
  <si>
    <t>นางกัญญาภัค  พันธุ์ดวง</t>
  </si>
  <si>
    <t>นางแพรวนภา  เวชกามา</t>
  </si>
  <si>
    <t xml:space="preserve"> </t>
  </si>
  <si>
    <t>น.ส.จุฑารัตน์   บังศรี</t>
  </si>
  <si>
    <t>น.ส.อรณิชชา   ทองน้อย</t>
  </si>
  <si>
    <t>นายกฤษฎา   สมประสงค์</t>
  </si>
  <si>
    <t>นางขวัญตา  การสุวรรณ์</t>
  </si>
  <si>
    <t>นางพีรญา  จากผา</t>
  </si>
  <si>
    <t>น.ส.อรทัย  ศรีประยงค์</t>
  </si>
  <si>
    <t>น.ส.ธิดารัตน์   คำลา</t>
  </si>
  <si>
    <t>นางอำพร  ละว้า</t>
  </si>
  <si>
    <t>น.ส.สุภาวิตา    ศรีมันตะ</t>
  </si>
  <si>
    <t>นางทิพย์เกสร  จันทร์สว่าง</t>
  </si>
  <si>
    <t>นางเยาวภา  แก่นนาคำ</t>
  </si>
  <si>
    <t>น.ส.อรมณี   ผลจันทร์</t>
  </si>
  <si>
    <t>น.ส.อาริยา   ชื่นชม</t>
  </si>
  <si>
    <t>น.ส.สุพิชญา  ประสารศรี</t>
  </si>
  <si>
    <t>น.ส.พัชณี   พลหาญ</t>
  </si>
  <si>
    <t>น.ส.กุลยา   เมืองหงษ์</t>
  </si>
  <si>
    <t>น.ส.จุไรรัตน์  สุขการ</t>
  </si>
  <si>
    <t>น.ส.วรินดา  ผาด่านแก้ว</t>
  </si>
  <si>
    <t>น.ส.ปิยะดา  โสภาเพียร</t>
  </si>
  <si>
    <t>น.ส.สิริญญา  ต้นโพธิ์</t>
  </si>
  <si>
    <t>น.ส.รพีพร  ผลาการ</t>
  </si>
  <si>
    <t>น.ส.นุสรา   ระวังดี</t>
  </si>
  <si>
    <t>น.ส.อมรรัตน์    พระธานี</t>
  </si>
  <si>
    <t>น.ส.ธนพร  สุวรรณมิตร</t>
  </si>
  <si>
    <t>น.ส.ชมพูนุช    สัตย์ซื่อ</t>
  </si>
  <si>
    <t>นายวีระ  พันธ์เพ็ชร</t>
  </si>
  <si>
    <t>นางณัฏฐนันท์   ไพรสินธุ์</t>
  </si>
  <si>
    <t>น.ส.อรทัย  ผิวทอง</t>
  </si>
  <si>
    <t>น.ส.กัญญาภัทร   ทับรัตน์</t>
  </si>
  <si>
    <t>น.ส.อุบล  ขุนศรี</t>
  </si>
  <si>
    <t>น.ส.ขนิษฐา  ขันติจิตร</t>
  </si>
  <si>
    <t>น.ส.วันดี  สุทธิวงศ์</t>
  </si>
  <si>
    <t>น.ส.วิภาภรณ์  ประทุมทอง</t>
  </si>
  <si>
    <t>น.ส.ธารทิพย์ เวฬุวนารักษ์</t>
  </si>
  <si>
    <t>น.ส.วิภาวรรณ แสวงพันธ์</t>
  </si>
  <si>
    <t>น.ส.สุภาภรณ์ พันธ์สวัสดิ์</t>
  </si>
  <si>
    <t>น.ส.ภัคจิรา  ไชยจิตร</t>
  </si>
  <si>
    <t>น.ส.หทัยพัชร์ กุลบุตร</t>
  </si>
  <si>
    <t>น.ส.พรสา  บุญบรรลุ</t>
  </si>
  <si>
    <t>น.ส.อมรรัตน์ รัตนศรี</t>
  </si>
  <si>
    <t>น.ส.นิตยา  อินอ่อน</t>
  </si>
  <si>
    <t>น.ส.ดาวรุ่ง  ไชยจันทร์</t>
  </si>
  <si>
    <t>น.ส.วรรณพร  สรรพทรัพย์</t>
  </si>
  <si>
    <t>นายบัณฑิต  ศรีวะสุทธิ์</t>
  </si>
  <si>
    <t>น.ส.อรุชา  พงษ์แสน</t>
  </si>
  <si>
    <t>น.ส.นวลใย  ศรีอุบล</t>
  </si>
  <si>
    <t>น.ส.พัชรี  แก้วใส</t>
  </si>
  <si>
    <t>น.ส.ชวนทิพย์ วิเศษวงษา</t>
  </si>
  <si>
    <t>นางวิยะดา  สุขส่ง</t>
  </si>
  <si>
    <t>น.ส.เกศินี  สมภักดี</t>
  </si>
  <si>
    <t>น.ส.เพ็ญพักตร์  ยุติธรรม</t>
  </si>
  <si>
    <t>น.ส.ดวงฤดี ทองน้อย</t>
  </si>
  <si>
    <t>นางสุกัญญา  อ่อนแสง</t>
  </si>
  <si>
    <t>น.ส.รินดา กองทอง</t>
  </si>
  <si>
    <t>นางชัชฎา  ศรีวะรมย์</t>
  </si>
  <si>
    <t>นายธีระพล  เวฬุวนารักษ์</t>
  </si>
  <si>
    <t>น.ส.ดวงตา  นาถาบำรุง</t>
  </si>
  <si>
    <t>น.ส.อาทร   วรสาร</t>
  </si>
  <si>
    <t>นายคมไผ่  อาจหาญ</t>
  </si>
  <si>
    <t>น.ส.ประภัสสร แพงสุวรรณ์</t>
  </si>
  <si>
    <t>นายธนุวัฒน์ อาบทอง</t>
  </si>
  <si>
    <t>นายอัคร  โสมณวัฒน์</t>
  </si>
  <si>
    <t>น.ส.ลำเพียร  หงษ์ราช</t>
  </si>
  <si>
    <t>นายมาโนชญ์  ศรีแจ่ม</t>
  </si>
  <si>
    <t>นางสุธาวะดี  สุริโย</t>
  </si>
  <si>
    <t>น.ส.มาลิณี  อยู่เย็น</t>
  </si>
  <si>
    <t>น.ส.พัชณีกร  ขันสัมฤทธิ์</t>
  </si>
  <si>
    <t>น.ส.ปริศนา  อภัยโคตร</t>
  </si>
  <si>
    <t>น.ส.สุจิตรา  อยู่เย็น</t>
  </si>
  <si>
    <t>น.ส.พัสสุนีย์  สีมาเมือง</t>
  </si>
  <si>
    <t>นางประหยัด  คุณพาที</t>
  </si>
  <si>
    <t>น.ส.จินตภาส์  ผลจันทร์</t>
  </si>
  <si>
    <t>น.ส.วัตชิลาพร  สุวะศรี</t>
  </si>
  <si>
    <t>น.ส.กาญจนพร  ศรีมันตะ</t>
  </si>
  <si>
    <t>น.ส.กษวรรณ  ฝ่ายจันทร์</t>
  </si>
  <si>
    <t>น.ส.ลัดดา  ศรีวะรา</t>
  </si>
  <si>
    <t>นางมณีรัตน์  เมืองหงษ์</t>
  </si>
  <si>
    <t>นายโกเมตร  นรบุตร</t>
  </si>
  <si>
    <t>นางนิพาพร  สุวรรณทิตย์</t>
  </si>
  <si>
    <t>น.ส.นิรมล  ดอกจันทร์</t>
  </si>
  <si>
    <t>น.ส.สุภลักษณ์  วงษ์ศรีแก้ว</t>
  </si>
  <si>
    <t>น.ส.พรนิภา  กาฬเนตร</t>
  </si>
  <si>
    <t>นางสาวจรัสศรี   เรียงลิลา</t>
  </si>
  <si>
    <t>น.ส.ดารา  อาศัยสงฆ์</t>
  </si>
  <si>
    <t>นางสาวเอื้องฟ้า  ไชยชมภู</t>
  </si>
  <si>
    <t>นางสาวอุทัยวรรณ  สลับศรี</t>
  </si>
  <si>
    <t>นายสมหมาย  ศรีดี</t>
  </si>
  <si>
    <t>นางจุฑามาศ แก่นบุญ</t>
  </si>
  <si>
    <t>น.ส.ทิพภิวรรณ์  โพนารินทร์</t>
  </si>
  <si>
    <t>นายบุญรัตน์  พิมพา</t>
  </si>
  <si>
    <t>นางลำพันธ์  สุจริต</t>
  </si>
  <si>
    <t>น.ส.ทัศนียา  ทุ่มโมง</t>
  </si>
  <si>
    <t>น.ส.สุธีรา   แสนวงศ์</t>
  </si>
  <si>
    <t>อื่นๆ</t>
  </si>
  <si>
    <t>นางพรพิมล   เสนาพรหม</t>
  </si>
  <si>
    <t>น.ส.จิรนันท์  บุญกัณฑ์</t>
  </si>
  <si>
    <t>นายภัทรพล   สรรพาวุธ</t>
  </si>
  <si>
    <t>น.ส.ปรียารัตน์   สินค้า</t>
  </si>
  <si>
    <t>นายเกรียง   ลาดี</t>
  </si>
  <si>
    <t>น.ส.ทิพย์ฤทัยรัตน์  วรรณดี</t>
  </si>
  <si>
    <t>น.ส.นิดา  โมลาขาว</t>
  </si>
  <si>
    <t>น.ส.ศุภณิจ   ห้องแซง</t>
  </si>
  <si>
    <t>นางสาวอรสา  กาลจักร</t>
  </si>
  <si>
    <t>น.ส.ชฎาพร   บุญบรรลุ</t>
  </si>
  <si>
    <t>นายสุพิชัย  นาถาบำรุง</t>
  </si>
  <si>
    <t>นางชนิดาภา   ศรีวะรมย์</t>
  </si>
  <si>
    <t>นายกำพล   ขุนนรา</t>
  </si>
  <si>
    <t>นายฤทธิรงค์  แดงอาจ</t>
  </si>
  <si>
    <t>นายธวัฒไชย  แก้วหาญ</t>
  </si>
  <si>
    <t>นายไพรัช  สายเสนา</t>
  </si>
  <si>
    <t>นายสุคิด  วันลา</t>
  </si>
  <si>
    <t>นายเทเวช  กล้าหาญ</t>
  </si>
  <si>
    <t>นายบุญชู  จันรุทิน</t>
  </si>
  <si>
    <t>นายมหิศร  อินอ่อน</t>
  </si>
  <si>
    <t>นายอุทัย  เมืองคง</t>
  </si>
  <si>
    <t>นายชลทิตย์  สังฆฤกษ์</t>
  </si>
  <si>
    <t>นายสมเกียรติ  พาลุสุข</t>
  </si>
  <si>
    <t>นางเลืองฤทธิ์  อุตมะชะ</t>
  </si>
  <si>
    <t>นายทอเรด  ประฤชา</t>
  </si>
  <si>
    <t>นายมานิต  แจ่มสุวรรณ์</t>
  </si>
  <si>
    <t>นายเกรียงศักดิ์  แสงฉวี</t>
  </si>
  <si>
    <t>นายหวัน  วันคำ</t>
  </si>
  <si>
    <t>นายณัฐวุฒิ  นาคพันธ์</t>
  </si>
  <si>
    <t>นายบุญมี  ห้องแซง</t>
  </si>
  <si>
    <t>นายปัญญา  สีมันตะ</t>
  </si>
  <si>
    <t>นายสมาน  ธรรมจักร์</t>
  </si>
  <si>
    <t>น.ส.อุไรวรรณ  บุญศรี</t>
  </si>
  <si>
    <t>นายวรรณชัย   หน่อคำผุย</t>
  </si>
  <si>
    <t>นายชาญวิทย์  บุญมาชู</t>
  </si>
  <si>
    <t>นายประยูร  อุ่นตา</t>
  </si>
  <si>
    <t>นายอภิชิต  มาตขาว</t>
  </si>
  <si>
    <t>นายหนูแสง  พุฒป่า</t>
  </si>
  <si>
    <t>นายชัยยันต์  ปิ่นคำ</t>
  </si>
  <si>
    <t>นายถิรวัฒน์  จันทะมาตย์</t>
  </si>
  <si>
    <t>นายประเสริฐ  จันทมาตย์</t>
  </si>
  <si>
    <t>นายทองอินทร์  ทองเฟื่อง</t>
  </si>
  <si>
    <t>นายไพฑูรย์  ศรีจันทร์</t>
  </si>
  <si>
    <t>นายชาญชัย  มุละชิวะ</t>
  </si>
  <si>
    <t>นายรัศมี  อินทนาม</t>
  </si>
  <si>
    <t>นายประสิทธิ์  ไตรภูมิ</t>
  </si>
  <si>
    <t>นายสุชาติ  พันธ์ศรี</t>
  </si>
  <si>
    <t>นายศรีศักดิ์  มูลสาร</t>
  </si>
  <si>
    <t>นายอุดม  ชายทวีป</t>
  </si>
  <si>
    <t>นางทัศนีย์  ต้อมทอง</t>
  </si>
  <si>
    <t>นายวิเชียร  บุญปก</t>
  </si>
  <si>
    <t>นายเกียรติพงศ์   ไชยรักษ์</t>
  </si>
  <si>
    <t>นายบุญเลิศ  บุตรอำคา</t>
  </si>
  <si>
    <t>นายพิทูล  สมชม</t>
  </si>
  <si>
    <t>นายบุญส่ง  พันธ์ภักดิ์</t>
  </si>
  <si>
    <t>นายธนภูมิ  แสงขาว</t>
  </si>
  <si>
    <t>นายวิลัยพันธ์  เวฬุวนารักษ์</t>
  </si>
  <si>
    <t>นายสิงห์ทา  สร้อยแก้ว</t>
  </si>
  <si>
    <t>นายฉกาจ  ชายทวีป</t>
  </si>
  <si>
    <t>นายอุทร  มูลศิลป์</t>
  </si>
  <si>
    <t>นายพินิตย์  คุ้มบุญ</t>
  </si>
  <si>
    <t>นายยศศักดิ์  วงพิจิตร</t>
  </si>
  <si>
    <t>นายประเสริฐ  แสนศรี</t>
  </si>
  <si>
    <t>นายสุริยันต์  บุญสิงห์</t>
  </si>
  <si>
    <t>นายอุดร   พุทโสม</t>
  </si>
  <si>
    <t>นายเสกสรรค์  พรมจันทร์</t>
  </si>
  <si>
    <t>นายอรรถพล  ไชยเสนา</t>
  </si>
  <si>
    <t>นายสำรวย  รุ่งเรือง</t>
  </si>
  <si>
    <t>นายประทีป  ดอกชะบา</t>
  </si>
  <si>
    <t>นางสาวมยุรา  โพธิสราชจันทา</t>
  </si>
  <si>
    <t>นายเอนก  พูลกสิกร</t>
  </si>
  <si>
    <t>นายพัฒนา  ทองน้อย</t>
  </si>
  <si>
    <t>นายศศิธร  ตรีภพ</t>
  </si>
  <si>
    <t>น.ส.จันทร์จิรา  ศรีวะรมย์</t>
  </si>
  <si>
    <t>นายสมชาย  ประชุมชัย</t>
  </si>
  <si>
    <t>นายฉกาจ   วงษ์ศรีแก้ว</t>
  </si>
  <si>
    <t>นายนงคาร  ศรีมันตะ</t>
  </si>
  <si>
    <t xml:space="preserve">นายจำนอง  สว่างวงษ์ </t>
  </si>
  <si>
    <t>นายสะอาด  แพงศรี</t>
  </si>
  <si>
    <t>นายประวิทย์   บัวทอง</t>
  </si>
  <si>
    <t>นายพันชิด   บุญบรรลุ</t>
  </si>
  <si>
    <t>นายอำนาจ  สกุลจาป</t>
  </si>
  <si>
    <t>นายอนนท์  จูมพิลา</t>
  </si>
  <si>
    <t>นายปิยะพงศ์   บุญเพิ่ม</t>
  </si>
  <si>
    <t>นายวรมิตร  วันศุกร์</t>
  </si>
  <si>
    <t>นายณรงค์  สายศรี</t>
  </si>
  <si>
    <t>นายทองสุข   ตุดถีนนท์</t>
  </si>
  <si>
    <t>นายคำกอง  แสงสุข</t>
  </si>
  <si>
    <t>นายอภิเดช   การะจักร์</t>
  </si>
  <si>
    <t>สมทบประกันสังคมนักการภารโรง 25 คน</t>
  </si>
  <si>
    <t>สมทบประกันสังคมครูวิทย์-คณิต  20  คน</t>
  </si>
  <si>
    <t>น.ส.ยุภาประกา  กฤตาคม</t>
  </si>
  <si>
    <t>น.ส.ลัดดาพร  หมายมี</t>
  </si>
  <si>
    <t>น.ส.ภัทรวดี  โกสุม</t>
  </si>
  <si>
    <t>น.ส.รนิฎากร  ศรีมันตะ</t>
  </si>
  <si>
    <t>น.ส.จิตราภรณ์  พารุสุข</t>
  </si>
  <si>
    <t>นายสหชัย  พรมฬี</t>
  </si>
  <si>
    <t>นายพัฒนศักดิ์  กัญญพันธ์</t>
  </si>
  <si>
    <t>น.ส.สุพิภา  เมืองพล</t>
  </si>
  <si>
    <t>นายธนากร  เจริญตา</t>
  </si>
  <si>
    <t>นายดนัย  ใจเดี่ยว</t>
  </si>
  <si>
    <t>น.ส.จิราพร  ผาเวช</t>
  </si>
  <si>
    <t>นายสุภวัฒน์  แดงดี</t>
  </si>
  <si>
    <t>น.ส.สาวิตรี   พรมธิราช</t>
  </si>
  <si>
    <t>น.ส.วรัญญา  สุมา</t>
  </si>
  <si>
    <t>น.ส.สุดาทิพย์  สอนฮุม</t>
  </si>
  <si>
    <t>น.ส.เกษร   ศรีอินทร์</t>
  </si>
  <si>
    <t>นายหาญศึก   ยะสีดา</t>
  </si>
  <si>
    <t>นายองอาจ   ฉายภาค</t>
  </si>
  <si>
    <t>หัก 2 เดือน</t>
  </si>
  <si>
    <t xml:space="preserve">เพื่อชำระหนี้เงินกู้ธนาคารออมสิน สาขา ยโสธร </t>
  </si>
  <si>
    <t>ประจำเดือน   ตุลาคม - พฤศจิกายน  2560</t>
  </si>
  <si>
    <t>รายละเอียดการหักเงินชำระหนี้  สังกัดสำนักงานเขตพื้นที่การศึกษายโสธร เขต 2</t>
  </si>
  <si>
    <t>800008974159</t>
  </si>
  <si>
    <t xml:space="preserve">เพื่อชำระหนี้เงินกู้ธนาคารออมสิน สาขา กุดชุม </t>
  </si>
  <si>
    <t xml:space="preserve">เพื่อชำระหนี้เงินกู้ธนาคารออมสิน สาขา เลิงนกทา </t>
  </si>
  <si>
    <t>หมายเหตุ</t>
  </si>
  <si>
    <t>800022178704</t>
  </si>
  <si>
    <t>800067173263</t>
  </si>
  <si>
    <t>800022174315</t>
  </si>
  <si>
    <t>800075001803</t>
  </si>
  <si>
    <t>800020995034</t>
  </si>
  <si>
    <t>800075001779</t>
  </si>
  <si>
    <t>800006736717</t>
  </si>
  <si>
    <t>800021181840</t>
  </si>
  <si>
    <t>800025856470</t>
  </si>
  <si>
    <t>800025855696</t>
  </si>
  <si>
    <t>800075053028</t>
  </si>
  <si>
    <t>800039649895</t>
  </si>
  <si>
    <t>800021633881</t>
  </si>
  <si>
    <t>800041364236</t>
  </si>
  <si>
    <t>800023782702</t>
  </si>
  <si>
    <t>800059529159</t>
  </si>
  <si>
    <t>น.ส.ตรีทิพย์  แสนยันต์</t>
  </si>
  <si>
    <t>นายวัชระ  ชูเสน</t>
  </si>
  <si>
    <t>นายเกรียงไกร  อัฒจักร</t>
  </si>
  <si>
    <t>น.ส.ทิพวรรณ  เวฬุวนารักษ์</t>
  </si>
  <si>
    <t>น.ส.วรธิมา  บุญทิพย์</t>
  </si>
  <si>
    <t>น.ส.รุ่งธิวา   ศรีชนะ</t>
  </si>
  <si>
    <t>น.ส.นวพร   พลมั่น</t>
  </si>
  <si>
    <t>สมทบประกันสังคมครูพี่เลี้ยง 49 คน</t>
  </si>
  <si>
    <t>สมทบประกันสังคมครูผู้สอน 40 คน</t>
  </si>
  <si>
    <t>นางสาวศุภรดา  มุละสีวะ</t>
  </si>
  <si>
    <t>สมทบประกันสังคมครูขั้นวิกฤต 12 คน</t>
  </si>
  <si>
    <t>นายบัญชา  ศรีคุ้ม</t>
  </si>
  <si>
    <t>นางธนัชพร  ส่งเสริม</t>
  </si>
  <si>
    <t>น.ส.ฉัตรพร  รังมาตย์</t>
  </si>
  <si>
    <t>น.ส.ปิยะรัตน์   อุ่นตา</t>
  </si>
  <si>
    <t>นายภานุกร  ลุณบุตร</t>
  </si>
  <si>
    <t>น.ส.โสพิศพิไล  พฤษราพรมราช</t>
  </si>
  <si>
    <t>นายชัชชล  แก่นบุบผา</t>
  </si>
  <si>
    <t>นางพัชรี  ปัญญาวิชัย</t>
  </si>
  <si>
    <t>น.ส.วีณารัตน์  เซ็กโม้</t>
  </si>
  <si>
    <t>น.ส.ศิริธร  สุวรรณพรม</t>
  </si>
  <si>
    <t>สมทบประกันสังคมพี่เลี้ยงเด็กพิการ 82  คน</t>
  </si>
  <si>
    <t>สมทบประกันสังคมนักการภารโรง 58 คน</t>
  </si>
  <si>
    <t>สมทบประกันสังคมพนักงานธุรการ 72  คน</t>
  </si>
  <si>
    <t>สมทบประกันสังคมยามฯ 3 คน</t>
  </si>
  <si>
    <t>นายฉัน  สังห์ทอง</t>
  </si>
  <si>
    <t>น.ส.วิกันดา  สามาอาพัฒน์</t>
  </si>
  <si>
    <t>รายละเอียดการโอนเงินค่าตอบแทนพนักงานราชการ   ประจำเดือน  กันยายน   2561</t>
  </si>
  <si>
    <t>ประกอบฎีกาที่     1384,1385,1386,1387,1388,1389,1390,1391,1392,1393,1394,1395,1396,1397,1398,1399,1400,1401,1402   /   2561</t>
  </si>
  <si>
    <t>นายศักดิ์สิทธิ์  พยุงวงษ์</t>
  </si>
  <si>
    <t>ธนาคารกรุงไทย จำกัด สาขากุดชุม  เลขที่เช็ค..................................... ได้รับเช็คโอนเงินเข้าบัญชีออมทรัพย์ของพนักงานราชการ  ลงวันที่            กันยายน  2561   เรียบร้อยแล้ว</t>
  </si>
  <si>
    <t>สมทบประกันสังคมครูผู้สอน 39 คน</t>
  </si>
  <si>
    <t>นางวัลงาม    กาเมือง</t>
  </si>
  <si>
    <t>3250029874</t>
  </si>
  <si>
    <t>3360120817</t>
  </si>
  <si>
    <t>3251199358</t>
  </si>
  <si>
    <t>3250029572</t>
  </si>
  <si>
    <t>3250182001</t>
  </si>
  <si>
    <t>3360003616</t>
  </si>
  <si>
    <t>3360053605</t>
  </si>
  <si>
    <t>3360361725</t>
  </si>
  <si>
    <t>8650174116</t>
  </si>
  <si>
    <t>3250455458</t>
  </si>
  <si>
    <t>3150766702</t>
  </si>
  <si>
    <t>3250127035</t>
  </si>
  <si>
    <t>3360145739</t>
  </si>
  <si>
    <t>3360089170</t>
  </si>
  <si>
    <t>3251222791</t>
  </si>
  <si>
    <t>3250220493</t>
  </si>
  <si>
    <t>3251256254</t>
  </si>
  <si>
    <t>3251167510</t>
  </si>
  <si>
    <t>3361210496</t>
  </si>
  <si>
    <t>3361302471</t>
  </si>
  <si>
    <t>3150346770</t>
  </si>
  <si>
    <t>3151766889</t>
  </si>
  <si>
    <t>3251368648</t>
  </si>
  <si>
    <t>3360072774</t>
  </si>
  <si>
    <t>3360197747</t>
  </si>
  <si>
    <t>3360042654</t>
  </si>
  <si>
    <t>3250189014</t>
  </si>
  <si>
    <t>3250189642</t>
  </si>
  <si>
    <t>3250189464</t>
  </si>
  <si>
    <t>3250190985</t>
  </si>
  <si>
    <t>3250152439</t>
  </si>
  <si>
    <t>3360172035</t>
  </si>
  <si>
    <t>3250285315</t>
  </si>
  <si>
    <t>3360225554</t>
  </si>
  <si>
    <t>3250182338</t>
  </si>
  <si>
    <t>3360387996</t>
  </si>
  <si>
    <t>3360423534</t>
  </si>
  <si>
    <t>3360278550</t>
  </si>
  <si>
    <t>3360187563</t>
  </si>
  <si>
    <t>3361234565</t>
  </si>
  <si>
    <t>3360181034</t>
  </si>
  <si>
    <t>3360190149</t>
  </si>
  <si>
    <t>3361159350</t>
  </si>
  <si>
    <t>3360249933</t>
  </si>
  <si>
    <t>3360215915</t>
  </si>
  <si>
    <t>3360299329</t>
  </si>
  <si>
    <t>3360089375</t>
  </si>
  <si>
    <t>3360120477</t>
  </si>
  <si>
    <t>8650049656</t>
  </si>
  <si>
    <t>3150401240</t>
  </si>
  <si>
    <t>3360186184</t>
  </si>
  <si>
    <t>3151927289</t>
  </si>
  <si>
    <t>8650057373</t>
  </si>
  <si>
    <t>3360236076</t>
  </si>
  <si>
    <t>3360176340</t>
  </si>
  <si>
    <t>3250179116</t>
  </si>
  <si>
    <t>3361142180</t>
  </si>
  <si>
    <t>3360217047</t>
  </si>
  <si>
    <t>3360175565</t>
  </si>
  <si>
    <t>3250179272</t>
  </si>
  <si>
    <t>3250146617</t>
  </si>
  <si>
    <t>3250233927</t>
  </si>
  <si>
    <t>3250232114</t>
  </si>
  <si>
    <t>3250235903</t>
  </si>
  <si>
    <t>3250231533</t>
  </si>
  <si>
    <t>3250232033</t>
  </si>
  <si>
    <t>3250481300</t>
  </si>
  <si>
    <t>3250272922</t>
  </si>
  <si>
    <t>3250226904</t>
  </si>
  <si>
    <t>8650049621</t>
  </si>
  <si>
    <t>3360176049</t>
  </si>
  <si>
    <t>3150380243</t>
  </si>
  <si>
    <t>3250331651</t>
  </si>
  <si>
    <t>3360241444</t>
  </si>
  <si>
    <t>8650118194</t>
  </si>
  <si>
    <t>3360357183</t>
  </si>
  <si>
    <t>3150591902</t>
  </si>
  <si>
    <t>3360354664</t>
  </si>
  <si>
    <t>3360310373</t>
  </si>
  <si>
    <t>3360311191</t>
  </si>
  <si>
    <t>3361029163</t>
  </si>
  <si>
    <t>3250409766</t>
  </si>
  <si>
    <t>3360360117</t>
  </si>
  <si>
    <t>8650218555</t>
  </si>
  <si>
    <t>3360382455</t>
  </si>
  <si>
    <t>3360300017</t>
  </si>
  <si>
    <t>3360387910</t>
  </si>
  <si>
    <t>3250539333</t>
  </si>
  <si>
    <t>3250540986</t>
  </si>
  <si>
    <t>8650224261</t>
  </si>
  <si>
    <t>3360415671</t>
  </si>
  <si>
    <t>3360421221</t>
  </si>
  <si>
    <t>3360419855</t>
  </si>
  <si>
    <t>3250430676</t>
  </si>
  <si>
    <t>3360186494</t>
  </si>
  <si>
    <t>3250326437</t>
  </si>
  <si>
    <t>8650024181</t>
  </si>
  <si>
    <t>3150342554</t>
  </si>
  <si>
    <t>8650024629</t>
  </si>
  <si>
    <t>3150345251</t>
  </si>
  <si>
    <t>8650024491</t>
  </si>
  <si>
    <t>3360228928</t>
  </si>
  <si>
    <t>3150326125</t>
  </si>
  <si>
    <t>3360225597</t>
  </si>
  <si>
    <t>3361297028</t>
  </si>
  <si>
    <t>3361273641</t>
  </si>
  <si>
    <t>3361189926</t>
  </si>
  <si>
    <t>3360225198</t>
  </si>
  <si>
    <t>8650026133</t>
  </si>
  <si>
    <t>8650024173</t>
  </si>
  <si>
    <t>8650024211</t>
  </si>
  <si>
    <t>3360330447</t>
  </si>
  <si>
    <t>3251296949</t>
  </si>
  <si>
    <t>8650024440</t>
  </si>
  <si>
    <t>3360000064</t>
  </si>
  <si>
    <t>3150342414</t>
  </si>
  <si>
    <t>3250174823</t>
  </si>
  <si>
    <t>3250203912</t>
  </si>
  <si>
    <t>3250156272</t>
  </si>
  <si>
    <t>3360058291</t>
  </si>
  <si>
    <t>3360185714</t>
  </si>
  <si>
    <t>3360185447</t>
  </si>
  <si>
    <t>3361304261</t>
  </si>
  <si>
    <t>3360013735</t>
  </si>
  <si>
    <t>3251244108</t>
  </si>
  <si>
    <t>8650024165</t>
  </si>
  <si>
    <t>3250164739</t>
  </si>
  <si>
    <t>8650026095</t>
  </si>
  <si>
    <t>3150070325</t>
  </si>
  <si>
    <t>3151985262</t>
  </si>
  <si>
    <t>3250075477</t>
  </si>
  <si>
    <t>3251343386</t>
  </si>
  <si>
    <t>8650024114</t>
  </si>
  <si>
    <t>3250279218</t>
  </si>
  <si>
    <t>3251331590</t>
  </si>
  <si>
    <t>3361282446</t>
  </si>
  <si>
    <t>3360145895</t>
  </si>
  <si>
    <t>8650024270</t>
  </si>
  <si>
    <t>8650024475</t>
  </si>
  <si>
    <t>3250241997</t>
  </si>
  <si>
    <t>4290024432</t>
  </si>
  <si>
    <t>8650047831</t>
  </si>
  <si>
    <t>3360250125</t>
  </si>
  <si>
    <t>3150268141</t>
  </si>
  <si>
    <t>3361284287</t>
  </si>
  <si>
    <t>3151945791</t>
  </si>
  <si>
    <t>3360276876</t>
  </si>
  <si>
    <t>3360346718</t>
  </si>
  <si>
    <t>3360306597</t>
  </si>
  <si>
    <t>3360328191</t>
  </si>
  <si>
    <t>3360206053</t>
  </si>
  <si>
    <t>3360328337</t>
  </si>
  <si>
    <t>3360328353</t>
  </si>
  <si>
    <t>3360287290</t>
  </si>
  <si>
    <t>3360307240</t>
  </si>
  <si>
    <t>3360436474</t>
  </si>
  <si>
    <t>3360289293</t>
  </si>
  <si>
    <t>9837002425</t>
  </si>
  <si>
    <t>3920399765</t>
  </si>
  <si>
    <t>4113023360</t>
  </si>
  <si>
    <t>3040354817</t>
  </si>
  <si>
    <t>3360021452</t>
  </si>
  <si>
    <t>9855708563</t>
  </si>
  <si>
    <t>3430343682</t>
  </si>
  <si>
    <t>7730271036</t>
  </si>
  <si>
    <t>8620366041</t>
  </si>
  <si>
    <t>3360199049</t>
  </si>
  <si>
    <t>3360288432</t>
  </si>
  <si>
    <t>3360186702</t>
  </si>
  <si>
    <t>8650049486</t>
  </si>
  <si>
    <t>8650050417</t>
  </si>
  <si>
    <t>3251374087</t>
  </si>
  <si>
    <t>3360288300</t>
  </si>
  <si>
    <t>3360288599</t>
  </si>
  <si>
    <t>3250248223</t>
  </si>
  <si>
    <t>3250163929</t>
  </si>
  <si>
    <t>3150562872</t>
  </si>
  <si>
    <t>3250316970</t>
  </si>
  <si>
    <t>8650118062</t>
  </si>
  <si>
    <t>3250199214</t>
  </si>
  <si>
    <t>3360344634</t>
  </si>
  <si>
    <t>3250160660</t>
  </si>
  <si>
    <t>3360367235</t>
  </si>
  <si>
    <t>8650311407</t>
  </si>
  <si>
    <t>3360204158</t>
  </si>
  <si>
    <t>3250076023</t>
  </si>
  <si>
    <t>8650055419</t>
  </si>
  <si>
    <t>3251304852</t>
  </si>
  <si>
    <t>3250209376</t>
  </si>
  <si>
    <t>3250063193</t>
  </si>
  <si>
    <t>3360233573</t>
  </si>
  <si>
    <t>3150387825</t>
  </si>
  <si>
    <t>3250306428</t>
  </si>
  <si>
    <t>3250098469</t>
  </si>
  <si>
    <t>3360233565</t>
  </si>
  <si>
    <t>3250203807</t>
  </si>
  <si>
    <t>3360174771</t>
  </si>
  <si>
    <t>3250121371</t>
  </si>
  <si>
    <t>3250167584</t>
  </si>
  <si>
    <t>3150381118</t>
  </si>
  <si>
    <t>3360191730</t>
  </si>
  <si>
    <t>3250298271</t>
  </si>
  <si>
    <t>3360194128</t>
  </si>
  <si>
    <t>3251340506</t>
  </si>
  <si>
    <t>3360228251</t>
  </si>
  <si>
    <t>3360233921</t>
  </si>
  <si>
    <t>3250304352</t>
  </si>
  <si>
    <t>3360140818</t>
  </si>
  <si>
    <t>3360258126</t>
  </si>
  <si>
    <t>3360234294</t>
  </si>
  <si>
    <t>ว่าที่ รต.หญิงนริศรา  เหลาบัว</t>
  </si>
  <si>
    <t>3360234081</t>
  </si>
  <si>
    <t>3150351464</t>
  </si>
  <si>
    <t>3360248015</t>
  </si>
  <si>
    <t>3360088050</t>
  </si>
  <si>
    <t>3250298557</t>
  </si>
  <si>
    <t>3360233506</t>
  </si>
  <si>
    <t>8650048765</t>
  </si>
  <si>
    <t>3360084640</t>
  </si>
  <si>
    <t>8650012205</t>
  </si>
  <si>
    <t>3360233247</t>
  </si>
  <si>
    <t>3361281814</t>
  </si>
  <si>
    <t>3360191897</t>
  </si>
  <si>
    <t>3360233417</t>
  </si>
  <si>
    <t>3360233239</t>
  </si>
  <si>
    <t>3360296109</t>
  </si>
  <si>
    <t>3360191943</t>
  </si>
  <si>
    <t>3360233395</t>
  </si>
  <si>
    <t>3360098242</t>
  </si>
  <si>
    <t>3360322835</t>
  </si>
  <si>
    <t>3150388333</t>
  </si>
  <si>
    <t>8650070876</t>
  </si>
  <si>
    <t>3360234189</t>
  </si>
  <si>
    <t>3150592283</t>
  </si>
  <si>
    <t>3250190144</t>
  </si>
  <si>
    <t>3250213667</t>
  </si>
  <si>
    <t>3361263662</t>
  </si>
  <si>
    <t>3150421705</t>
  </si>
  <si>
    <t>3250267023</t>
  </si>
  <si>
    <t>3150195888</t>
  </si>
  <si>
    <t>3360234022</t>
  </si>
  <si>
    <t>3360327047</t>
  </si>
  <si>
    <t>3360192028</t>
  </si>
  <si>
    <t>3360324978</t>
  </si>
  <si>
    <t>3250299049</t>
  </si>
  <si>
    <t>3360233271</t>
  </si>
  <si>
    <t>3360142217</t>
  </si>
  <si>
    <t>3250298204</t>
  </si>
  <si>
    <t>3250299030</t>
  </si>
  <si>
    <t>3360255828</t>
  </si>
  <si>
    <t>8650123600</t>
  </si>
  <si>
    <t>3360281926</t>
  </si>
  <si>
    <t>8650132545</t>
  </si>
  <si>
    <t>3250265802</t>
  </si>
  <si>
    <t>3360282825</t>
  </si>
  <si>
    <t>3361201934</t>
  </si>
  <si>
    <t>3360282043</t>
  </si>
  <si>
    <t>3150547938</t>
  </si>
  <si>
    <t>3250138622</t>
  </si>
  <si>
    <t>3150222958</t>
  </si>
  <si>
    <t>3360378857</t>
  </si>
  <si>
    <t>3360411331</t>
  </si>
  <si>
    <t>3361231094</t>
  </si>
  <si>
    <t>9836099646</t>
  </si>
  <si>
    <t>3250541168</t>
  </si>
  <si>
    <t>3250542342</t>
  </si>
  <si>
    <t>3360412699</t>
  </si>
  <si>
    <t>3360348737</t>
  </si>
  <si>
    <t>3360190971</t>
  </si>
  <si>
    <t>3360109449</t>
  </si>
  <si>
    <t>3360334124</t>
  </si>
  <si>
    <t>3360218698</t>
  </si>
  <si>
    <t>3360441583</t>
  </si>
  <si>
    <t xml:space="preserve"> นางศิรประภา  เสือสกุล</t>
  </si>
  <si>
    <t>น.ส.ชนิกรานต์  ไชยเสนา</t>
  </si>
  <si>
    <t>3361157277</t>
  </si>
  <si>
    <t>3361125375</t>
  </si>
  <si>
    <t>3361125383</t>
  </si>
  <si>
    <t>3151775012</t>
  </si>
  <si>
    <t>3251171399</t>
  </si>
  <si>
    <t>3251160001</t>
  </si>
  <si>
    <t>3251197533</t>
  </si>
  <si>
    <t>3251284843</t>
  </si>
  <si>
    <t>3250219312</t>
  </si>
  <si>
    <t>3251236156</t>
  </si>
  <si>
    <t>3361202183</t>
  </si>
  <si>
    <t>3361066670</t>
  </si>
  <si>
    <t>3361177405</t>
  </si>
  <si>
    <t>3361204615</t>
  </si>
  <si>
    <t>3250007536</t>
  </si>
  <si>
    <t>3361288142</t>
  </si>
  <si>
    <t>3251271806</t>
  </si>
  <si>
    <t>3250001252</t>
  </si>
  <si>
    <t>3360156080</t>
  </si>
  <si>
    <t>3250229296</t>
  </si>
  <si>
    <t>3360023129</t>
  </si>
  <si>
    <t>3360103807</t>
  </si>
  <si>
    <t>8650024238</t>
  </si>
  <si>
    <t>3360238621</t>
  </si>
  <si>
    <t>3360284003</t>
  </si>
  <si>
    <t>3360207408</t>
  </si>
  <si>
    <t>3250315095</t>
  </si>
  <si>
    <t>8650025277</t>
  </si>
  <si>
    <t>3150586593</t>
  </si>
  <si>
    <t>3361264219</t>
  </si>
  <si>
    <t>3250079367</t>
  </si>
  <si>
    <t>3150610575</t>
  </si>
  <si>
    <t>3360356578</t>
  </si>
  <si>
    <t>3250478563</t>
  </si>
  <si>
    <t>3360366026</t>
  </si>
  <si>
    <t>9841992914</t>
  </si>
  <si>
    <t>3250088889</t>
  </si>
  <si>
    <t>3360367650</t>
  </si>
  <si>
    <t>3360151747</t>
  </si>
  <si>
    <t>3361125146</t>
  </si>
  <si>
    <t>3361020956</t>
  </si>
  <si>
    <t>3361125766</t>
  </si>
  <si>
    <t>3361125685</t>
  </si>
  <si>
    <t>3361125502</t>
  </si>
  <si>
    <t>3250147834</t>
  </si>
  <si>
    <t>3360034104</t>
  </si>
  <si>
    <t>3251197797</t>
  </si>
  <si>
    <t>3251197819</t>
  </si>
  <si>
    <t>3251197134</t>
  </si>
  <si>
    <t>3251197762</t>
  </si>
  <si>
    <t>3251159267</t>
  </si>
  <si>
    <t>3251197320</t>
  </si>
  <si>
    <t>3150224853</t>
  </si>
  <si>
    <t>3151652301</t>
  </si>
  <si>
    <t>3361182824</t>
  </si>
  <si>
    <t>3361028523</t>
  </si>
  <si>
    <t>3361130956</t>
  </si>
  <si>
    <t>3361202175</t>
  </si>
  <si>
    <t>3361215846</t>
  </si>
  <si>
    <t>3360049055</t>
  </si>
  <si>
    <t>3361082129</t>
  </si>
  <si>
    <t>3361216516</t>
  </si>
  <si>
    <t>3251313320</t>
  </si>
  <si>
    <t>3250234702</t>
  </si>
  <si>
    <t>3250001805</t>
  </si>
  <si>
    <t>3251329790</t>
  </si>
  <si>
    <t>3251310496</t>
  </si>
  <si>
    <t>3251293338</t>
  </si>
  <si>
    <t>3361176190</t>
  </si>
  <si>
    <t>3361176425</t>
  </si>
  <si>
    <t>3360188470</t>
  </si>
  <si>
    <t>3360188586</t>
  </si>
  <si>
    <t>3250234516</t>
  </si>
  <si>
    <t>3360242408</t>
  </si>
  <si>
    <t>3250307661</t>
  </si>
  <si>
    <t>3360241207</t>
  </si>
  <si>
    <t>3360240391</t>
  </si>
  <si>
    <t>3360191722</t>
  </si>
  <si>
    <t>3360307968</t>
  </si>
  <si>
    <t>3150587689</t>
  </si>
  <si>
    <t>3250387800</t>
  </si>
  <si>
    <t>3360019644</t>
  </si>
  <si>
    <t>3250424315</t>
  </si>
  <si>
    <t>3250137448</t>
  </si>
  <si>
    <t>3360365976</t>
  </si>
  <si>
    <t>3360161912</t>
  </si>
  <si>
    <t>3360375254</t>
  </si>
  <si>
    <t>ออมสินเลิงฯ</t>
  </si>
  <si>
    <t>ออมสินยโส</t>
  </si>
  <si>
    <t>น.ส.รุ่งทิพย์   ศรีสุข</t>
  </si>
  <si>
    <t>น.ส.ภคมน  แฝงเมืองมุก</t>
  </si>
  <si>
    <t>นางภานุวรรณ  บุญทวี</t>
  </si>
  <si>
    <t>นางปนัดดา    พลเหตุ</t>
  </si>
  <si>
    <t>น.ส.นันทนกาญจน์  จิตนานนท์</t>
  </si>
  <si>
    <t>นางจารุดา   ไชยเสนา</t>
  </si>
  <si>
    <t>นางแวววะลี  หอมพนา</t>
  </si>
  <si>
    <t>นางวิไลภรณ์   นามมั่น</t>
  </si>
  <si>
    <t>น.ส.วิกันดา  สามาพัฒน์</t>
  </si>
  <si>
    <t xml:space="preserve"> พ.ย.61</t>
  </si>
  <si>
    <t>ต.ค. - พ.ย.61</t>
  </si>
  <si>
    <t>พ.ย.61</t>
  </si>
  <si>
    <t>ประจำเดือน   พฤศจิกายน  2561</t>
  </si>
  <si>
    <t>สำนักงานเขตพื้นที่การศึกษาประถมศึกษายโสธร เขต 2</t>
  </si>
  <si>
    <t>รายการ</t>
  </si>
  <si>
    <t>เลขที่บัญชีเงินฝาก</t>
  </si>
  <si>
    <t>จำนวนเงินที่โอน</t>
  </si>
  <si>
    <t>ธนาคาร</t>
  </si>
  <si>
    <t>เข้าบัญชี</t>
  </si>
  <si>
    <t>ช.พ.ค.</t>
  </si>
  <si>
    <t>315-1-81580-4</t>
  </si>
  <si>
    <t>ช.พ.ส.</t>
  </si>
  <si>
    <t>315-1-81581-2</t>
  </si>
  <si>
    <t>รวม</t>
  </si>
  <si>
    <t xml:space="preserve">ธนาคารกรุงไทย จำกัด สาขากุดชุม  ได้รับเช็คธนาคารกรุงไทย  สาขากุดชุม  เลขที่ </t>
  </si>
  <si>
    <t>ลงชื่อ</t>
  </si>
  <si>
    <t>เจ้าหน้าที่ธนาคาร</t>
  </si>
  <si>
    <t>ประจำเดือน   ตุลาคม - พฤศจิกายน   2561</t>
  </si>
  <si>
    <t>โอนเข้าบัญชีเจ้าหนี้  2  ราย</t>
  </si>
  <si>
    <t>ลงวันที่           ธันวาคม  2561    เพื่อโอนเข้าบัญชีเงินฝากตามรายชื่อข้างต้นนี้เรียบร้อยแล้ว</t>
  </si>
  <si>
    <t>ในวันที่..............ธันวาคม  2561</t>
  </si>
  <si>
    <t>น.ส.ณภัทร  โนรีรัตน์</t>
  </si>
  <si>
    <t>น.ส.อนงค์รัตน์ แสวงพันธ์</t>
  </si>
  <si>
    <t>น.ส.ศุภรดา  มุละสีวะ</t>
  </si>
  <si>
    <t>น.ส.จรัสศรี   เรียงลิลา</t>
  </si>
  <si>
    <t>800053597582</t>
  </si>
  <si>
    <t>นายกฤษฎา  สมประสงค์</t>
  </si>
  <si>
    <t>800060373985</t>
  </si>
  <si>
    <t>800062230241</t>
  </si>
  <si>
    <t>800073428206</t>
  </si>
  <si>
    <t>800075189988</t>
  </si>
  <si>
    <t>800086019406</t>
  </si>
  <si>
    <t>800022877404</t>
  </si>
  <si>
    <t>800061754670</t>
  </si>
  <si>
    <t>800081734223</t>
  </si>
  <si>
    <t>800062986248</t>
  </si>
  <si>
    <t>800074146286</t>
  </si>
  <si>
    <t>800064592523</t>
  </si>
  <si>
    <t>800079621416</t>
  </si>
  <si>
    <t>800062986206</t>
  </si>
  <si>
    <t>800051599283</t>
  </si>
  <si>
    <t>800062986222</t>
  </si>
  <si>
    <t>800053708569</t>
  </si>
  <si>
    <t>800062986230</t>
  </si>
  <si>
    <t>น.ส.วันดี  สุทธิวงษ์</t>
  </si>
  <si>
    <t>นายกฤษฏา  สมประสงค์</t>
  </si>
  <si>
    <t>นางสาวพัชรี  แก้วใส</t>
  </si>
  <si>
    <t>ว่าที่ รต.หญิงนริศรา ณ จำปาศักดิ์</t>
  </si>
  <si>
    <t>นางวิยะดา  ส่งสุข</t>
  </si>
  <si>
    <t>นางสาวดวงฤดี ทองน้อย</t>
  </si>
  <si>
    <t>นางดวงตา  แจ่มขำ</t>
  </si>
  <si>
    <t>น.ส.อาทร  วรสาร</t>
  </si>
  <si>
    <t>นางประภัสสร  แพงสุวรรณ์</t>
  </si>
  <si>
    <t>นางลำเพียร  ศรีจันทร์</t>
  </si>
  <si>
    <t>น.ส.มาลินี  อยู่เย็น</t>
  </si>
  <si>
    <t>นางอุทัยวรรณ  บุตรสิงห์</t>
  </si>
  <si>
    <t>นางจุฑามาศ  แก่นบุญ</t>
  </si>
  <si>
    <t>นางพรพิมล  เสนาพรหม</t>
  </si>
  <si>
    <t>น.ส.วรางคณา   สาลี</t>
  </si>
  <si>
    <t>สมทบประกันสังคมพี่เลี้ยงเด็กพิการ 69  คน</t>
  </si>
  <si>
    <t>3250584665</t>
  </si>
  <si>
    <t>น.ส.พีรญา  สีมาเมือง</t>
  </si>
  <si>
    <t>น.ส.นิดา  วะสัตย์</t>
  </si>
  <si>
    <t>สมทบประกันสังคมครูขั้นวิกฤต 10 คน</t>
  </si>
  <si>
    <t>นางอะมรากูล  ทาตะไชย</t>
  </si>
  <si>
    <t>น.ส.เจนจิรา  ภาวะนิช</t>
  </si>
  <si>
    <t>นางนิชธิมา  ศรีวะสุทธิ์</t>
  </si>
  <si>
    <t>3250587567</t>
  </si>
  <si>
    <t>3250305561</t>
  </si>
  <si>
    <t>3250305502</t>
  </si>
  <si>
    <t>นางสาวมยุรา  ท่าลาด</t>
  </si>
  <si>
    <t>สมทบประกันสังคมครูวิทย์-คณิต  17  คน</t>
  </si>
  <si>
    <t>สมทบประกันสังคมนักการภารโรง 54 คน</t>
  </si>
  <si>
    <t>สมทบประกันสังคมนักการภารโรง 22 คน</t>
  </si>
  <si>
    <t>สมทบประกันสังคมพนักงานธุรการ 66  คน</t>
  </si>
  <si>
    <t>3360458001</t>
  </si>
  <si>
    <t>นางสังวร   ชมปากเกลี้ยง</t>
  </si>
  <si>
    <t>ลาคลอด</t>
  </si>
  <si>
    <t>น.ส.จุฑามาศ  คำลา</t>
  </si>
  <si>
    <t>ประกอบฎีกาที่  780,781,782,783,784,785,786,787,788,789,790,791,792,793,794,795,796,797,798  /  2562</t>
  </si>
  <si>
    <t>นายการันต์  กาลจักร</t>
  </si>
  <si>
    <t>รายละเอียดการโอนเงินค่าตอบแทนพนักงานราชการ และลูกจ้างตำแหน่งต่างๆในสังกัด  ประจำเดือน มิถุนายน  2562</t>
  </si>
  <si>
    <t>020285012892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</si>
</sst>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0_)"/>
    <numFmt numFmtId="193" formatCode="_-* #,##0.0_-;\-* #,##0.0_-;_-* &quot;-&quot;??_-;_-@_-"/>
    <numFmt numFmtId="194" formatCode="#,##0;[Red]#,##0"/>
    <numFmt numFmtId="195" formatCode="#,##0.00;[Red]#,##0.00"/>
    <numFmt numFmtId="196" formatCode="#,##0.00_ ;\-#,##0.00\ 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#,##0_ ;\-#,##0\ "/>
    <numFmt numFmtId="202" formatCode="[$-1000000]00\-0000000\-0"/>
    <numFmt numFmtId="203" formatCode="#,##0.0"/>
    <numFmt numFmtId="204" formatCode="#,##0.0;[Red]#,##0.0"/>
    <numFmt numFmtId="205" formatCode="[&lt;=99999999][$-1000000]0\-####\-####;[$-1000000]#\-####\-####"/>
    <numFmt numFmtId="206" formatCode="_(* #,##0.00_);_(* \(#,##0.00\);_(* &quot;-&quot;??_);_(@_)"/>
    <numFmt numFmtId="207" formatCode="#,##0.000;[Red]#,##0.000"/>
    <numFmt numFmtId="208" formatCode="#,##0.0000;[Red]#,##0.0000"/>
    <numFmt numFmtId="209" formatCode="0.00;[Red]0.00"/>
    <numFmt numFmtId="210" formatCode="#,##0.000"/>
    <numFmt numFmtId="211" formatCode="0.0"/>
    <numFmt numFmtId="212" formatCode="[$-D000000]0\ 0000\ 00000\ 00\ 0"/>
    <numFmt numFmtId="213" formatCode="[$-D000000]00\-0000000\-0"/>
    <numFmt numFmtId="214" formatCode="#,##0.0000"/>
  </numFmts>
  <fonts count="79">
    <font>
      <sz val="14"/>
      <name val="CordiaUPC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CordiaUPC"/>
      <family val="2"/>
    </font>
    <font>
      <sz val="14"/>
      <name val="Angsana New"/>
      <family val="1"/>
    </font>
    <font>
      <b/>
      <sz val="12"/>
      <name val="Angsana New"/>
      <family val="1"/>
    </font>
    <font>
      <sz val="16"/>
      <name val="CordiaUPC"/>
      <family val="2"/>
    </font>
    <font>
      <sz val="12"/>
      <name val="CordiaUPC"/>
      <family val="2"/>
    </font>
    <font>
      <sz val="12"/>
      <name val="Angsana New"/>
      <family val="1"/>
    </font>
    <font>
      <b/>
      <sz val="16"/>
      <name val="CordiaUPC"/>
      <family val="2"/>
    </font>
    <font>
      <b/>
      <sz val="12"/>
      <name val="CordiaUPC"/>
      <family val="2"/>
    </font>
    <font>
      <sz val="12.5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b/>
      <sz val="16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CordiaUPC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3"/>
      <name val="CordiaUPC"/>
      <family val="2"/>
    </font>
    <font>
      <sz val="12"/>
      <name val="Arial"/>
      <family val="2"/>
    </font>
    <font>
      <b/>
      <sz val="11"/>
      <name val="Angsana New"/>
      <family val="1"/>
    </font>
    <font>
      <sz val="13"/>
      <name val="Arial"/>
      <family val="2"/>
    </font>
    <font>
      <sz val="11"/>
      <color indexed="9"/>
      <name val="Tahoma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0"/>
      <name val="Angsana New"/>
      <family val="1"/>
    </font>
    <font>
      <sz val="12"/>
      <color indexed="10"/>
      <name val="CordiaUPC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0"/>
      <name val="CordiaUPC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2"/>
      <color rgb="FFFF0000"/>
      <name val="CordiaUPC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name val="CordiaUP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CEAEE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38" fontId="3" fillId="20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6" fillId="0" borderId="0" applyNumberFormat="0" applyFill="0" applyBorder="0" applyAlignment="0" applyProtection="0"/>
    <xf numFmtId="10" fontId="3" fillId="21" borderId="3" applyNumberFormat="0" applyBorder="0" applyAlignment="0" applyProtection="0"/>
    <xf numFmtId="192" fontId="5" fillId="0" borderId="0">
      <alignment/>
      <protection/>
    </xf>
    <xf numFmtId="10" fontId="2" fillId="0" borderId="0" applyFont="0" applyFill="0" applyBorder="0" applyAlignment="0" applyProtection="0"/>
    <xf numFmtId="0" fontId="57" fillId="22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5" applyNumberFormat="0" applyAlignment="0" applyProtection="0"/>
    <xf numFmtId="0" fontId="62" fillId="0" borderId="6" applyNumberFormat="0" applyFill="0" applyAlignment="0" applyProtection="0"/>
    <xf numFmtId="0" fontId="63" fillId="24" borderId="0" applyNumberFormat="0" applyBorder="0" applyAlignment="0" applyProtection="0"/>
    <xf numFmtId="0" fontId="2" fillId="0" borderId="0">
      <alignment/>
      <protection/>
    </xf>
    <xf numFmtId="0" fontId="64" fillId="25" borderId="4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68" fillId="22" borderId="8" applyNumberFormat="0" applyAlignment="0" applyProtection="0"/>
    <xf numFmtId="0" fontId="0" fillId="34" borderId="9" applyNumberFormat="0" applyFont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43" fontId="10" fillId="0" borderId="3" xfId="44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9" fillId="35" borderId="3" xfId="0" applyFont="1" applyFill="1" applyBorder="1" applyAlignment="1">
      <alignment horizontal="center"/>
    </xf>
    <xf numFmtId="191" fontId="9" fillId="0" borderId="3" xfId="44" applyNumberFormat="1" applyFont="1" applyBorder="1" applyAlignment="1">
      <alignment horizontal="center"/>
    </xf>
    <xf numFmtId="43" fontId="9" fillId="0" borderId="3" xfId="44" applyFont="1" applyBorder="1" applyAlignment="1">
      <alignment/>
    </xf>
    <xf numFmtId="195" fontId="9" fillId="0" borderId="3" xfId="44" applyNumberFormat="1" applyFont="1" applyBorder="1" applyAlignment="1">
      <alignment horizontal="center" vertical="center"/>
    </xf>
    <xf numFmtId="0" fontId="13" fillId="35" borderId="3" xfId="0" applyFont="1" applyFill="1" applyBorder="1" applyAlignment="1">
      <alignment horizontal="center"/>
    </xf>
    <xf numFmtId="4" fontId="13" fillId="0" borderId="3" xfId="44" applyNumberFormat="1" applyFont="1" applyBorder="1" applyAlignment="1">
      <alignment horizontal="center" vertical="center"/>
    </xf>
    <xf numFmtId="43" fontId="13" fillId="0" borderId="3" xfId="44" applyFont="1" applyBorder="1" applyAlignment="1">
      <alignment/>
    </xf>
    <xf numFmtId="0" fontId="15" fillId="0" borderId="2" xfId="0" applyFont="1" applyBorder="1" applyAlignment="1">
      <alignment/>
    </xf>
    <xf numFmtId="196" fontId="16" fillId="0" borderId="3" xfId="44" applyNumberFormat="1" applyFont="1" applyBorder="1" applyAlignment="1">
      <alignment horizontal="center"/>
    </xf>
    <xf numFmtId="4" fontId="16" fillId="0" borderId="3" xfId="44" applyNumberFormat="1" applyFont="1" applyBorder="1" applyAlignment="1">
      <alignment horizontal="center" vertical="center"/>
    </xf>
    <xf numFmtId="4" fontId="16" fillId="0" borderId="3" xfId="44" applyNumberFormat="1" applyFont="1" applyBorder="1" applyAlignment="1">
      <alignment horizontal="center"/>
    </xf>
    <xf numFmtId="43" fontId="16" fillId="0" borderId="3" xfId="44" applyFont="1" applyBorder="1" applyAlignment="1">
      <alignment/>
    </xf>
    <xf numFmtId="43" fontId="16" fillId="0" borderId="3" xfId="44" applyNumberFormat="1" applyFont="1" applyBorder="1" applyAlignment="1">
      <alignment/>
    </xf>
    <xf numFmtId="43" fontId="16" fillId="36" borderId="3" xfId="44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91" fontId="16" fillId="0" borderId="3" xfId="44" applyNumberFormat="1" applyFont="1" applyBorder="1" applyAlignment="1">
      <alignment/>
    </xf>
    <xf numFmtId="2" fontId="13" fillId="0" borderId="3" xfId="44" applyNumberFormat="1" applyFont="1" applyBorder="1" applyAlignment="1">
      <alignment horizontal="center"/>
    </xf>
    <xf numFmtId="4" fontId="13" fillId="0" borderId="3" xfId="44" applyNumberFormat="1" applyFont="1" applyBorder="1" applyAlignment="1">
      <alignment horizontal="center"/>
    </xf>
    <xf numFmtId="195" fontId="13" fillId="0" borderId="3" xfId="44" applyNumberFormat="1" applyFont="1" applyBorder="1" applyAlignment="1">
      <alignment horizontal="center"/>
    </xf>
    <xf numFmtId="43" fontId="13" fillId="0" borderId="3" xfId="44" applyNumberFormat="1" applyFont="1" applyBorder="1" applyAlignment="1">
      <alignment/>
    </xf>
    <xf numFmtId="43" fontId="13" fillId="36" borderId="3" xfId="44" applyNumberFormat="1" applyFont="1" applyFill="1" applyBorder="1" applyAlignment="1">
      <alignment/>
    </xf>
    <xf numFmtId="191" fontId="13" fillId="0" borderId="3" xfId="44" applyNumberFormat="1" applyFont="1" applyBorder="1" applyAlignment="1">
      <alignment/>
    </xf>
    <xf numFmtId="0" fontId="10" fillId="35" borderId="3" xfId="0" applyFont="1" applyFill="1" applyBorder="1" applyAlignment="1">
      <alignment horizontal="center"/>
    </xf>
    <xf numFmtId="43" fontId="10" fillId="0" borderId="3" xfId="44" applyFont="1" applyBorder="1" applyAlignment="1">
      <alignment horizontal="center" vertical="center"/>
    </xf>
    <xf numFmtId="43" fontId="10" fillId="36" borderId="3" xfId="44" applyFont="1" applyFill="1" applyBorder="1" applyAlignment="1">
      <alignment horizontal="left"/>
    </xf>
    <xf numFmtId="0" fontId="12" fillId="0" borderId="15" xfId="0" applyFont="1" applyBorder="1" applyAlignment="1">
      <alignment/>
    </xf>
    <xf numFmtId="43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91" fontId="9" fillId="0" borderId="0" xfId="44" applyNumberFormat="1" applyFont="1" applyAlignment="1">
      <alignment horizontal="center"/>
    </xf>
    <xf numFmtId="4" fontId="9" fillId="0" borderId="0" xfId="44" applyNumberFormat="1" applyFont="1" applyAlignment="1">
      <alignment horizontal="center" vertical="center"/>
    </xf>
    <xf numFmtId="4" fontId="9" fillId="0" borderId="0" xfId="44" applyNumberFormat="1" applyFont="1" applyBorder="1" applyAlignment="1">
      <alignment horizontal="center"/>
    </xf>
    <xf numFmtId="43" fontId="9" fillId="0" borderId="0" xfId="44" applyNumberFormat="1" applyFont="1" applyBorder="1" applyAlignment="1">
      <alignment horizontal="right"/>
    </xf>
    <xf numFmtId="191" fontId="9" fillId="0" borderId="0" xfId="44" applyNumberFormat="1" applyFont="1" applyBorder="1" applyAlignment="1">
      <alignment horizontal="center"/>
    </xf>
    <xf numFmtId="43" fontId="9" fillId="36" borderId="0" xfId="44" applyFont="1" applyFill="1" applyBorder="1" applyAlignment="1">
      <alignment/>
    </xf>
    <xf numFmtId="191" fontId="9" fillId="36" borderId="0" xfId="44" applyNumberFormat="1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43" fontId="13" fillId="0" borderId="0" xfId="44" applyFont="1" applyBorder="1" applyAlignment="1">
      <alignment horizontal="center"/>
    </xf>
    <xf numFmtId="4" fontId="13" fillId="0" borderId="0" xfId="44" applyNumberFormat="1" applyFont="1" applyBorder="1" applyAlignment="1">
      <alignment horizontal="center" vertical="center"/>
    </xf>
    <xf numFmtId="4" fontId="13" fillId="0" borderId="0" xfId="44" applyNumberFormat="1" applyFont="1" applyBorder="1" applyAlignment="1">
      <alignment horizontal="center"/>
    </xf>
    <xf numFmtId="43" fontId="13" fillId="0" borderId="0" xfId="44" applyNumberFormat="1" applyFont="1" applyBorder="1" applyAlignment="1">
      <alignment horizontal="right"/>
    </xf>
    <xf numFmtId="191" fontId="13" fillId="0" borderId="0" xfId="44" applyNumberFormat="1" applyFont="1" applyBorder="1" applyAlignment="1">
      <alignment horizontal="center"/>
    </xf>
    <xf numFmtId="43" fontId="13" fillId="36" borderId="0" xfId="44" applyFont="1" applyFill="1" applyBorder="1" applyAlignment="1">
      <alignment/>
    </xf>
    <xf numFmtId="191" fontId="13" fillId="36" borderId="0" xfId="44" applyNumberFormat="1" applyFont="1" applyFill="1" applyBorder="1" applyAlignment="1">
      <alignment/>
    </xf>
    <xf numFmtId="191" fontId="13" fillId="0" borderId="0" xfId="44" applyNumberFormat="1" applyFont="1" applyBorder="1" applyAlignment="1">
      <alignment/>
    </xf>
    <xf numFmtId="43" fontId="13" fillId="0" borderId="0" xfId="44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44" applyNumberFormat="1" applyFont="1" applyBorder="1" applyAlignment="1">
      <alignment horizontal="center" vertical="center"/>
    </xf>
    <xf numFmtId="191" fontId="12" fillId="0" borderId="0" xfId="44" applyNumberFormat="1" applyFont="1" applyBorder="1" applyAlignment="1">
      <alignment/>
    </xf>
    <xf numFmtId="43" fontId="0" fillId="0" borderId="0" xfId="44" applyFont="1" applyAlignment="1">
      <alignment/>
    </xf>
    <xf numFmtId="191" fontId="12" fillId="0" borderId="0" xfId="44" applyNumberFormat="1" applyFont="1" applyAlignment="1">
      <alignment horizontal="center"/>
    </xf>
    <xf numFmtId="4" fontId="12" fillId="0" borderId="0" xfId="44" applyNumberFormat="1" applyFont="1" applyAlignment="1">
      <alignment horizontal="center" vertical="center"/>
    </xf>
    <xf numFmtId="4" fontId="12" fillId="0" borderId="0" xfId="44" applyNumberFormat="1" applyFont="1" applyAlignment="1">
      <alignment horizontal="center"/>
    </xf>
    <xf numFmtId="43" fontId="12" fillId="0" borderId="0" xfId="44" applyFont="1" applyAlignment="1">
      <alignment horizontal="right"/>
    </xf>
    <xf numFmtId="191" fontId="12" fillId="0" borderId="0" xfId="44" applyNumberFormat="1" applyFont="1" applyAlignment="1">
      <alignment/>
    </xf>
    <xf numFmtId="191" fontId="12" fillId="36" borderId="0" xfId="44" applyNumberFormat="1" applyFont="1" applyFill="1" applyAlignment="1">
      <alignment/>
    </xf>
    <xf numFmtId="43" fontId="12" fillId="36" borderId="0" xfId="44" applyFont="1" applyFill="1" applyAlignment="1">
      <alignment/>
    </xf>
    <xf numFmtId="191" fontId="12" fillId="37" borderId="0" xfId="44" applyNumberFormat="1" applyFont="1" applyFill="1" applyAlignment="1">
      <alignment/>
    </xf>
    <xf numFmtId="43" fontId="12" fillId="0" borderId="0" xfId="44" applyFont="1" applyAlignment="1">
      <alignment/>
    </xf>
    <xf numFmtId="0" fontId="10" fillId="35" borderId="0" xfId="0" applyFont="1" applyFill="1" applyBorder="1" applyAlignment="1">
      <alignment horizontal="center"/>
    </xf>
    <xf numFmtId="43" fontId="10" fillId="0" borderId="2" xfId="44" applyFont="1" applyBorder="1" applyAlignment="1">
      <alignment horizontal="left"/>
    </xf>
    <xf numFmtId="43" fontId="10" fillId="0" borderId="2" xfId="44" applyFont="1" applyBorder="1" applyAlignment="1">
      <alignment horizontal="center" vertical="center"/>
    </xf>
    <xf numFmtId="43" fontId="10" fillId="36" borderId="2" xfId="44" applyFont="1" applyFill="1" applyBorder="1" applyAlignment="1">
      <alignment horizontal="left"/>
    </xf>
    <xf numFmtId="4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14" fillId="36" borderId="2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43" fontId="0" fillId="36" borderId="15" xfId="0" applyNumberFormat="1" applyFont="1" applyFill="1" applyBorder="1" applyAlignment="1">
      <alignment/>
    </xf>
    <xf numFmtId="43" fontId="0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43" fontId="11" fillId="36" borderId="0" xfId="44" applyFont="1" applyFill="1" applyAlignment="1">
      <alignment/>
    </xf>
    <xf numFmtId="0" fontId="17" fillId="35" borderId="3" xfId="0" applyFont="1" applyFill="1" applyBorder="1" applyAlignment="1">
      <alignment horizontal="center"/>
    </xf>
    <xf numFmtId="0" fontId="17" fillId="0" borderId="3" xfId="0" applyFont="1" applyBorder="1" applyAlignment="1">
      <alignment/>
    </xf>
    <xf numFmtId="191" fontId="17" fillId="0" borderId="3" xfId="44" applyNumberFormat="1" applyFont="1" applyBorder="1" applyAlignment="1">
      <alignment horizontal="center"/>
    </xf>
    <xf numFmtId="49" fontId="17" fillId="0" borderId="3" xfId="44" applyNumberFormat="1" applyFont="1" applyBorder="1" applyAlignment="1">
      <alignment horizontal="center"/>
    </xf>
    <xf numFmtId="4" fontId="17" fillId="36" borderId="3" xfId="44" applyNumberFormat="1" applyFont="1" applyFill="1" applyBorder="1" applyAlignment="1">
      <alignment horizontal="center" vertical="center"/>
    </xf>
    <xf numFmtId="191" fontId="9" fillId="0" borderId="3" xfId="44" applyNumberFormat="1" applyFont="1" applyBorder="1" applyAlignment="1">
      <alignment horizontal="center" vertical="center"/>
    </xf>
    <xf numFmtId="43" fontId="9" fillId="0" borderId="0" xfId="44" applyNumberFormat="1" applyFont="1" applyBorder="1" applyAlignment="1">
      <alignment/>
    </xf>
    <xf numFmtId="43" fontId="13" fillId="0" borderId="0" xfId="44" applyNumberFormat="1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3" xfId="0" applyFont="1" applyBorder="1" applyAlignment="1">
      <alignment/>
    </xf>
    <xf numFmtId="191" fontId="9" fillId="36" borderId="3" xfId="44" applyNumberFormat="1" applyFont="1" applyFill="1" applyBorder="1" applyAlignment="1">
      <alignment horizontal="center" vertical="center"/>
    </xf>
    <xf numFmtId="43" fontId="16" fillId="36" borderId="3" xfId="44" applyFont="1" applyFill="1" applyBorder="1" applyAlignment="1">
      <alignment/>
    </xf>
    <xf numFmtId="191" fontId="16" fillId="36" borderId="3" xfId="44" applyNumberFormat="1" applyFont="1" applyFill="1" applyBorder="1" applyAlignment="1">
      <alignment/>
    </xf>
    <xf numFmtId="191" fontId="13" fillId="36" borderId="3" xfId="44" applyNumberFormat="1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/>
    </xf>
    <xf numFmtId="191" fontId="12" fillId="36" borderId="0" xfId="44" applyNumberFormat="1" applyFont="1" applyFill="1" applyBorder="1" applyAlignment="1">
      <alignment/>
    </xf>
    <xf numFmtId="0" fontId="9" fillId="0" borderId="3" xfId="0" applyFont="1" applyBorder="1" applyAlignment="1">
      <alignment/>
    </xf>
    <xf numFmtId="4" fontId="72" fillId="13" borderId="0" xfId="0" applyNumberFormat="1" applyFont="1" applyFill="1" applyAlignment="1">
      <alignment horizontal="center"/>
    </xf>
    <xf numFmtId="4" fontId="72" fillId="13" borderId="0" xfId="44" applyNumberFormat="1" applyFont="1" applyFill="1" applyAlignment="1">
      <alignment horizontal="center"/>
    </xf>
    <xf numFmtId="0" fontId="73" fillId="0" borderId="0" xfId="0" applyFont="1" applyAlignment="1">
      <alignment/>
    </xf>
    <xf numFmtId="0" fontId="18" fillId="0" borderId="3" xfId="0" applyFont="1" applyBorder="1" applyAlignment="1">
      <alignment/>
    </xf>
    <xf numFmtId="43" fontId="0" fillId="0" borderId="2" xfId="44" applyFont="1" applyBorder="1" applyAlignment="1">
      <alignment horizontal="center" vertical="center"/>
    </xf>
    <xf numFmtId="4" fontId="20" fillId="36" borderId="3" xfId="44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210" fontId="17" fillId="36" borderId="3" xfId="44" applyNumberFormat="1" applyFont="1" applyFill="1" applyBorder="1" applyAlignment="1">
      <alignment horizontal="center" vertical="center"/>
    </xf>
    <xf numFmtId="191" fontId="13" fillId="0" borderId="3" xfId="44" applyNumberFormat="1" applyFont="1" applyBorder="1" applyAlignment="1">
      <alignment horizontal="center"/>
    </xf>
    <xf numFmtId="49" fontId="17" fillId="36" borderId="3" xfId="44" applyNumberFormat="1" applyFont="1" applyFill="1" applyBorder="1" applyAlignment="1">
      <alignment horizontal="center" vertical="center"/>
    </xf>
    <xf numFmtId="191" fontId="12" fillId="0" borderId="3" xfId="44" applyNumberFormat="1" applyFont="1" applyBorder="1" applyAlignment="1">
      <alignment/>
    </xf>
    <xf numFmtId="9" fontId="16" fillId="0" borderId="3" xfId="55" applyFont="1" applyBorder="1" applyAlignment="1">
      <alignment/>
    </xf>
    <xf numFmtId="196" fontId="9" fillId="0" borderId="3" xfId="44" applyNumberFormat="1" applyFont="1" applyBorder="1" applyAlignment="1">
      <alignment horizontal="center"/>
    </xf>
    <xf numFmtId="4" fontId="9" fillId="0" borderId="3" xfId="44" applyNumberFormat="1" applyFont="1" applyBorder="1" applyAlignment="1">
      <alignment horizontal="center" vertical="center"/>
    </xf>
    <xf numFmtId="4" fontId="9" fillId="0" borderId="3" xfId="44" applyNumberFormat="1" applyFont="1" applyBorder="1" applyAlignment="1">
      <alignment horizontal="center"/>
    </xf>
    <xf numFmtId="43" fontId="9" fillId="0" borderId="3" xfId="44" applyNumberFormat="1" applyFont="1" applyBorder="1" applyAlignment="1">
      <alignment/>
    </xf>
    <xf numFmtId="43" fontId="9" fillId="36" borderId="3" xfId="44" applyNumberFormat="1" applyFont="1" applyFill="1" applyBorder="1" applyAlignment="1">
      <alignment/>
    </xf>
    <xf numFmtId="0" fontId="9" fillId="0" borderId="3" xfId="0" applyFont="1" applyBorder="1" applyAlignment="1">
      <alignment/>
    </xf>
    <xf numFmtId="43" fontId="9" fillId="36" borderId="3" xfId="44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95" fontId="2" fillId="0" borderId="3" xfId="44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38" borderId="0" xfId="0" applyFont="1" applyFill="1" applyAlignment="1">
      <alignment horizontal="center"/>
    </xf>
    <xf numFmtId="0" fontId="26" fillId="38" borderId="0" xfId="0" applyFont="1" applyFill="1" applyAlignment="1">
      <alignment/>
    </xf>
    <xf numFmtId="4" fontId="74" fillId="39" borderId="0" xfId="0" applyNumberFormat="1" applyFont="1" applyFill="1" applyAlignment="1">
      <alignment horizontal="center"/>
    </xf>
    <xf numFmtId="4" fontId="74" fillId="38" borderId="0" xfId="0" applyNumberFormat="1" applyFont="1" applyFill="1" applyAlignment="1">
      <alignment horizontal="center"/>
    </xf>
    <xf numFmtId="0" fontId="26" fillId="36" borderId="0" xfId="0" applyFont="1" applyFill="1" applyAlignment="1">
      <alignment/>
    </xf>
    <xf numFmtId="0" fontId="26" fillId="0" borderId="13" xfId="0" applyFont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4" fontId="26" fillId="0" borderId="14" xfId="44" applyNumberFormat="1" applyFont="1" applyBorder="1" applyAlignment="1">
      <alignment horizontal="center" vertical="center"/>
    </xf>
    <xf numFmtId="195" fontId="26" fillId="0" borderId="3" xfId="44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191" fontId="26" fillId="36" borderId="3" xfId="44" applyNumberFormat="1" applyFont="1" applyFill="1" applyBorder="1" applyAlignment="1">
      <alignment horizontal="center"/>
    </xf>
    <xf numFmtId="191" fontId="26" fillId="0" borderId="3" xfId="44" applyNumberFormat="1" applyFont="1" applyBorder="1" applyAlignment="1">
      <alignment horizontal="center"/>
    </xf>
    <xf numFmtId="43" fontId="26" fillId="0" borderId="3" xfId="44" applyFont="1" applyBorder="1" applyAlignment="1">
      <alignment horizontal="center"/>
    </xf>
    <xf numFmtId="0" fontId="26" fillId="35" borderId="3" xfId="0" applyFont="1" applyFill="1" applyBorder="1" applyAlignment="1">
      <alignment horizontal="center"/>
    </xf>
    <xf numFmtId="195" fontId="26" fillId="0" borderId="3" xfId="44" applyNumberFormat="1" applyFont="1" applyBorder="1" applyAlignment="1">
      <alignment horizontal="center" vertical="center"/>
    </xf>
    <xf numFmtId="4" fontId="26" fillId="0" borderId="3" xfId="44" applyNumberFormat="1" applyFont="1" applyBorder="1" applyAlignment="1">
      <alignment horizontal="center"/>
    </xf>
    <xf numFmtId="4" fontId="26" fillId="0" borderId="3" xfId="44" applyNumberFormat="1" applyFont="1" applyBorder="1" applyAlignment="1">
      <alignment horizontal="center" vertical="center"/>
    </xf>
    <xf numFmtId="4" fontId="26" fillId="40" borderId="3" xfId="44" applyNumberFormat="1" applyFont="1" applyFill="1" applyBorder="1" applyAlignment="1">
      <alignment horizontal="center" vertical="center"/>
    </xf>
    <xf numFmtId="4" fontId="26" fillId="37" borderId="3" xfId="44" applyNumberFormat="1" applyFont="1" applyFill="1" applyBorder="1" applyAlignment="1">
      <alignment horizontal="center" vertical="center"/>
    </xf>
    <xf numFmtId="4" fontId="26" fillId="36" borderId="3" xfId="44" applyNumberFormat="1" applyFont="1" applyFill="1" applyBorder="1" applyAlignment="1">
      <alignment horizontal="center" vertical="center"/>
    </xf>
    <xf numFmtId="43" fontId="26" fillId="0" borderId="3" xfId="44" applyFont="1" applyBorder="1" applyAlignment="1">
      <alignment/>
    </xf>
    <xf numFmtId="4" fontId="26" fillId="38" borderId="3" xfId="44" applyNumberFormat="1" applyFont="1" applyFill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/>
    </xf>
    <xf numFmtId="4" fontId="26" fillId="3" borderId="3" xfId="44" applyNumberFormat="1" applyFont="1" applyFill="1" applyBorder="1" applyAlignment="1">
      <alignment horizontal="center" vertical="center"/>
    </xf>
    <xf numFmtId="4" fontId="26" fillId="41" borderId="3" xfId="44" applyNumberFormat="1" applyFont="1" applyFill="1" applyBorder="1" applyAlignment="1">
      <alignment horizontal="center" vertical="center"/>
    </xf>
    <xf numFmtId="4" fontId="26" fillId="42" borderId="3" xfId="44" applyNumberFormat="1" applyFont="1" applyFill="1" applyBorder="1" applyAlignment="1">
      <alignment horizontal="center" vertical="center"/>
    </xf>
    <xf numFmtId="195" fontId="26" fillId="0" borderId="3" xfId="44" applyNumberFormat="1" applyFont="1" applyBorder="1" applyAlignment="1">
      <alignment/>
    </xf>
    <xf numFmtId="43" fontId="26" fillId="36" borderId="3" xfId="44" applyFont="1" applyFill="1" applyBorder="1" applyAlignment="1">
      <alignment/>
    </xf>
    <xf numFmtId="43" fontId="75" fillId="38" borderId="3" xfId="44" applyNumberFormat="1" applyFont="1" applyFill="1" applyBorder="1" applyAlignment="1">
      <alignment horizontal="center"/>
    </xf>
    <xf numFmtId="195" fontId="26" fillId="0" borderId="3" xfId="44" applyNumberFormat="1" applyFont="1" applyBorder="1" applyAlignment="1">
      <alignment horizontal="center"/>
    </xf>
    <xf numFmtId="43" fontId="75" fillId="0" borderId="3" xfId="44" applyNumberFormat="1" applyFont="1" applyBorder="1" applyAlignment="1">
      <alignment horizontal="center"/>
    </xf>
    <xf numFmtId="194" fontId="26" fillId="0" borderId="3" xfId="44" applyNumberFormat="1" applyFont="1" applyBorder="1" applyAlignment="1">
      <alignment horizontal="center"/>
    </xf>
    <xf numFmtId="43" fontId="26" fillId="40" borderId="3" xfId="44" applyFont="1" applyFill="1" applyBorder="1" applyAlignment="1">
      <alignment horizontal="center"/>
    </xf>
    <xf numFmtId="43" fontId="26" fillId="36" borderId="3" xfId="44" applyFont="1" applyFill="1" applyBorder="1" applyAlignment="1">
      <alignment horizontal="center"/>
    </xf>
    <xf numFmtId="43" fontId="76" fillId="0" borderId="3" xfId="44" applyFont="1" applyBorder="1" applyAlignment="1">
      <alignment horizontal="center"/>
    </xf>
    <xf numFmtId="194" fontId="76" fillId="0" borderId="3" xfId="44" applyNumberFormat="1" applyFont="1" applyBorder="1" applyAlignment="1">
      <alignment horizontal="center"/>
    </xf>
    <xf numFmtId="43" fontId="26" fillId="0" borderId="3" xfId="44" applyNumberFormat="1" applyFont="1" applyBorder="1" applyAlignment="1">
      <alignment horizontal="center"/>
    </xf>
    <xf numFmtId="43" fontId="26" fillId="0" borderId="3" xfId="44" applyFont="1" applyBorder="1" applyAlignment="1">
      <alignment horizontal="center" vertical="center"/>
    </xf>
    <xf numFmtId="49" fontId="26" fillId="0" borderId="3" xfId="44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36" borderId="3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43" fontId="26" fillId="0" borderId="3" xfId="44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4" fontId="26" fillId="0" borderId="3" xfId="0" applyNumberFormat="1" applyFont="1" applyBorder="1" applyAlignment="1">
      <alignment horizontal="center" vertical="center"/>
    </xf>
    <xf numFmtId="4" fontId="26" fillId="9" borderId="3" xfId="44" applyNumberFormat="1" applyFont="1" applyFill="1" applyBorder="1" applyAlignment="1">
      <alignment horizontal="center" vertical="center"/>
    </xf>
    <xf numFmtId="4" fontId="26" fillId="19" borderId="3" xfId="44" applyNumberFormat="1" applyFont="1" applyFill="1" applyBorder="1" applyAlignment="1">
      <alignment horizontal="center" vertical="center"/>
    </xf>
    <xf numFmtId="4" fontId="26" fillId="36" borderId="3" xfId="0" applyNumberFormat="1" applyFont="1" applyFill="1" applyBorder="1" applyAlignment="1">
      <alignment horizontal="center" vertical="center"/>
    </xf>
    <xf numFmtId="4" fontId="26" fillId="36" borderId="3" xfId="44" applyNumberFormat="1" applyFont="1" applyFill="1" applyBorder="1" applyAlignment="1">
      <alignment vertical="center"/>
    </xf>
    <xf numFmtId="43" fontId="26" fillId="36" borderId="3" xfId="44" applyNumberFormat="1" applyFont="1" applyFill="1" applyBorder="1" applyAlignment="1">
      <alignment horizontal="center"/>
    </xf>
    <xf numFmtId="43" fontId="26" fillId="0" borderId="14" xfId="44" applyNumberFormat="1" applyFont="1" applyBorder="1" applyAlignment="1">
      <alignment horizontal="center" vertical="center"/>
    </xf>
    <xf numFmtId="4" fontId="26" fillId="0" borderId="14" xfId="44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 vertical="center"/>
    </xf>
    <xf numFmtId="4" fontId="26" fillId="40" borderId="14" xfId="44" applyNumberFormat="1" applyFont="1" applyFill="1" applyBorder="1" applyAlignment="1">
      <alignment horizontal="center" vertical="center"/>
    </xf>
    <xf numFmtId="4" fontId="26" fillId="37" borderId="14" xfId="44" applyNumberFormat="1" applyFont="1" applyFill="1" applyBorder="1" applyAlignment="1">
      <alignment horizontal="center" vertical="center"/>
    </xf>
    <xf numFmtId="4" fontId="26" fillId="42" borderId="14" xfId="44" applyNumberFormat="1" applyFont="1" applyFill="1" applyBorder="1" applyAlignment="1">
      <alignment horizontal="center" vertical="center"/>
    </xf>
    <xf numFmtId="4" fontId="26" fillId="3" borderId="14" xfId="44" applyNumberFormat="1" applyFont="1" applyFill="1" applyBorder="1" applyAlignment="1">
      <alignment horizontal="center" vertical="center"/>
    </xf>
    <xf numFmtId="43" fontId="26" fillId="0" borderId="14" xfId="44" applyFont="1" applyBorder="1" applyAlignment="1">
      <alignment/>
    </xf>
    <xf numFmtId="43" fontId="26" fillId="36" borderId="3" xfId="44" applyNumberFormat="1" applyFont="1" applyFill="1" applyBorder="1" applyAlignment="1">
      <alignment horizontal="center" vertical="center"/>
    </xf>
    <xf numFmtId="195" fontId="26" fillId="0" borderId="14" xfId="44" applyNumberFormat="1" applyFont="1" applyBorder="1" applyAlignment="1">
      <alignment horizontal="center" vertical="center"/>
    </xf>
    <xf numFmtId="43" fontId="26" fillId="0" borderId="14" xfId="44" applyFont="1" applyBorder="1" applyAlignment="1">
      <alignment horizontal="center"/>
    </xf>
    <xf numFmtId="4" fontId="26" fillId="36" borderId="14" xfId="44" applyNumberFormat="1" applyFont="1" applyFill="1" applyBorder="1" applyAlignment="1">
      <alignment horizontal="center" vertical="center"/>
    </xf>
    <xf numFmtId="195" fontId="75" fillId="0" borderId="3" xfId="44" applyNumberFormat="1" applyFont="1" applyBorder="1" applyAlignment="1">
      <alignment horizontal="center"/>
    </xf>
    <xf numFmtId="195" fontId="75" fillId="0" borderId="3" xfId="44" applyNumberFormat="1" applyFont="1" applyBorder="1" applyAlignment="1">
      <alignment horizontal="center" vertical="center"/>
    </xf>
    <xf numFmtId="43" fontId="2" fillId="0" borderId="3" xfId="44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6" borderId="3" xfId="43" applyFont="1" applyFill="1" applyBorder="1" applyAlignment="1">
      <alignment vertical="center"/>
      <protection/>
    </xf>
    <xf numFmtId="0" fontId="2" fillId="36" borderId="3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38" borderId="0" xfId="0" applyFont="1" applyFill="1" applyAlignment="1">
      <alignment/>
    </xf>
    <xf numFmtId="4" fontId="74" fillId="39" borderId="0" xfId="44" applyNumberFormat="1" applyFont="1" applyFill="1" applyAlignment="1">
      <alignment/>
    </xf>
    <xf numFmtId="0" fontId="26" fillId="36" borderId="0" xfId="0" applyFont="1" applyFill="1" applyAlignment="1">
      <alignment/>
    </xf>
    <xf numFmtId="4" fontId="26" fillId="0" borderId="3" xfId="0" applyNumberFormat="1" applyFont="1" applyBorder="1" applyAlignment="1">
      <alignment horizontal="center"/>
    </xf>
    <xf numFmtId="4" fontId="26" fillId="40" borderId="3" xfId="44" applyNumberFormat="1" applyFont="1" applyFill="1" applyBorder="1" applyAlignment="1">
      <alignment horizontal="center"/>
    </xf>
    <xf numFmtId="4" fontId="26" fillId="37" borderId="3" xfId="44" applyNumberFormat="1" applyFont="1" applyFill="1" applyBorder="1" applyAlignment="1">
      <alignment horizontal="center"/>
    </xf>
    <xf numFmtId="4" fontId="26" fillId="42" borderId="3" xfId="44" applyNumberFormat="1" applyFont="1" applyFill="1" applyBorder="1" applyAlignment="1">
      <alignment horizontal="center"/>
    </xf>
    <xf numFmtId="4" fontId="26" fillId="3" borderId="3" xfId="44" applyNumberFormat="1" applyFont="1" applyFill="1" applyBorder="1" applyAlignment="1">
      <alignment horizontal="center"/>
    </xf>
    <xf numFmtId="43" fontId="26" fillId="0" borderId="3" xfId="44" applyFont="1" applyBorder="1" applyAlignment="1">
      <alignment/>
    </xf>
    <xf numFmtId="4" fontId="26" fillId="36" borderId="3" xfId="44" applyNumberFormat="1" applyFont="1" applyFill="1" applyBorder="1" applyAlignment="1">
      <alignment horizontal="center"/>
    </xf>
    <xf numFmtId="4" fontId="26" fillId="9" borderId="3" xfId="44" applyNumberFormat="1" applyFont="1" applyFill="1" applyBorder="1" applyAlignment="1">
      <alignment horizontal="center"/>
    </xf>
    <xf numFmtId="4" fontId="26" fillId="41" borderId="3" xfId="44" applyNumberFormat="1" applyFont="1" applyFill="1" applyBorder="1" applyAlignment="1">
      <alignment horizontal="center"/>
    </xf>
    <xf numFmtId="4" fontId="26" fillId="38" borderId="3" xfId="44" applyNumberFormat="1" applyFont="1" applyFill="1" applyBorder="1" applyAlignment="1">
      <alignment horizontal="center"/>
    </xf>
    <xf numFmtId="4" fontId="26" fillId="19" borderId="3" xfId="44" applyNumberFormat="1" applyFont="1" applyFill="1" applyBorder="1" applyAlignment="1">
      <alignment horizontal="center"/>
    </xf>
    <xf numFmtId="4" fontId="26" fillId="36" borderId="3" xfId="0" applyNumberFormat="1" applyFont="1" applyFill="1" applyBorder="1" applyAlignment="1">
      <alignment horizontal="center"/>
    </xf>
    <xf numFmtId="4" fontId="26" fillId="36" borderId="3" xfId="44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3" fontId="26" fillId="0" borderId="14" xfId="44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4" fontId="26" fillId="40" borderId="14" xfId="44" applyNumberFormat="1" applyFont="1" applyFill="1" applyBorder="1" applyAlignment="1">
      <alignment horizontal="center"/>
    </xf>
    <xf numFmtId="4" fontId="26" fillId="37" borderId="14" xfId="44" applyNumberFormat="1" applyFont="1" applyFill="1" applyBorder="1" applyAlignment="1">
      <alignment horizontal="center"/>
    </xf>
    <xf numFmtId="4" fontId="26" fillId="42" borderId="14" xfId="44" applyNumberFormat="1" applyFont="1" applyFill="1" applyBorder="1" applyAlignment="1">
      <alignment horizontal="center"/>
    </xf>
    <xf numFmtId="4" fontId="26" fillId="3" borderId="14" xfId="44" applyNumberFormat="1" applyFont="1" applyFill="1" applyBorder="1" applyAlignment="1">
      <alignment horizontal="center"/>
    </xf>
    <xf numFmtId="43" fontId="26" fillId="0" borderId="14" xfId="44" applyFont="1" applyBorder="1" applyAlignment="1">
      <alignment/>
    </xf>
    <xf numFmtId="0" fontId="2" fillId="0" borderId="3" xfId="0" applyFont="1" applyBorder="1" applyAlignment="1">
      <alignment wrapText="1"/>
    </xf>
    <xf numFmtId="195" fontId="26" fillId="0" borderId="3" xfId="44" applyNumberFormat="1" applyFont="1" applyBorder="1" applyAlignment="1">
      <alignment/>
    </xf>
    <xf numFmtId="195" fontId="26" fillId="0" borderId="14" xfId="44" applyNumberFormat="1" applyFont="1" applyBorder="1" applyAlignment="1">
      <alignment horizontal="center"/>
    </xf>
    <xf numFmtId="4" fontId="26" fillId="36" borderId="14" xfId="44" applyNumberFormat="1" applyFont="1" applyFill="1" applyBorder="1" applyAlignment="1">
      <alignment horizontal="center"/>
    </xf>
    <xf numFmtId="0" fontId="2" fillId="36" borderId="3" xfId="43" applyFont="1" applyFill="1" applyBorder="1" applyAlignment="1">
      <alignment/>
      <protection/>
    </xf>
    <xf numFmtId="0" fontId="2" fillId="36" borderId="3" xfId="0" applyFont="1" applyFill="1" applyBorder="1" applyAlignment="1">
      <alignment/>
    </xf>
    <xf numFmtId="210" fontId="26" fillId="38" borderId="3" xfId="44" applyNumberFormat="1" applyFont="1" applyFill="1" applyBorder="1" applyAlignment="1">
      <alignment horizontal="center"/>
    </xf>
    <xf numFmtId="43" fontId="26" fillId="36" borderId="3" xfId="44" applyFont="1" applyFill="1" applyBorder="1" applyAlignment="1">
      <alignment/>
    </xf>
    <xf numFmtId="0" fontId="2" fillId="36" borderId="3" xfId="0" applyFont="1" applyFill="1" applyBorder="1" applyAlignment="1">
      <alignment horizontal="left"/>
    </xf>
    <xf numFmtId="49" fontId="2" fillId="0" borderId="3" xfId="0" applyNumberFormat="1" applyFont="1" applyBorder="1" applyAlignment="1">
      <alignment/>
    </xf>
    <xf numFmtId="43" fontId="26" fillId="0" borderId="3" xfId="44" applyNumberFormat="1" applyFont="1" applyBorder="1" applyAlignment="1">
      <alignment/>
    </xf>
    <xf numFmtId="43" fontId="26" fillId="0" borderId="16" xfId="44" applyFont="1" applyBorder="1" applyAlignment="1">
      <alignment/>
    </xf>
    <xf numFmtId="0" fontId="2" fillId="0" borderId="17" xfId="52" applyFont="1" applyBorder="1" applyAlignment="1">
      <alignment wrapText="1"/>
      <protection/>
    </xf>
    <xf numFmtId="0" fontId="2" fillId="0" borderId="3" xfId="0" applyFont="1" applyBorder="1" applyAlignment="1">
      <alignment horizontal="left" wrapText="1"/>
    </xf>
    <xf numFmtId="43" fontId="26" fillId="36" borderId="16" xfId="44" applyFont="1" applyFill="1" applyBorder="1" applyAlignment="1">
      <alignment/>
    </xf>
    <xf numFmtId="43" fontId="26" fillId="3" borderId="3" xfId="44" applyFont="1" applyFill="1" applyBorder="1" applyAlignment="1">
      <alignment/>
    </xf>
    <xf numFmtId="43" fontId="76" fillId="0" borderId="3" xfId="44" applyNumberFormat="1" applyFont="1" applyBorder="1" applyAlignment="1">
      <alignment/>
    </xf>
    <xf numFmtId="43" fontId="76" fillId="0" borderId="3" xfId="44" applyFont="1" applyBorder="1" applyAlignment="1">
      <alignment/>
    </xf>
    <xf numFmtId="43" fontId="76" fillId="36" borderId="3" xfId="44" applyFont="1" applyFill="1" applyBorder="1" applyAlignment="1">
      <alignment/>
    </xf>
    <xf numFmtId="0" fontId="76" fillId="0" borderId="0" xfId="0" applyFont="1" applyAlignment="1">
      <alignment/>
    </xf>
    <xf numFmtId="195" fontId="27" fillId="0" borderId="3" xfId="44" applyNumberFormat="1" applyFont="1" applyBorder="1" applyAlignment="1">
      <alignment horizontal="center"/>
    </xf>
    <xf numFmtId="49" fontId="75" fillId="0" borderId="3" xfId="0" applyNumberFormat="1" applyFont="1" applyBorder="1" applyAlignment="1">
      <alignment horizontal="center"/>
    </xf>
    <xf numFmtId="191" fontId="2" fillId="36" borderId="3" xfId="44" applyNumberFormat="1" applyFont="1" applyFill="1" applyBorder="1" applyAlignment="1">
      <alignment horizontal="center" vertical="center"/>
    </xf>
    <xf numFmtId="191" fontId="2" fillId="0" borderId="3" xfId="44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49" fontId="9" fillId="0" borderId="3" xfId="44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75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13" xfId="0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4" fontId="22" fillId="0" borderId="14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left"/>
    </xf>
    <xf numFmtId="4" fontId="23" fillId="0" borderId="3" xfId="0" applyNumberFormat="1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shrinkToFit="1"/>
    </xf>
    <xf numFmtId="4" fontId="22" fillId="35" borderId="3" xfId="0" applyNumberFormat="1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19" fillId="35" borderId="3" xfId="0" applyFont="1" applyFill="1" applyBorder="1" applyAlignment="1">
      <alignment horizontal="left" shrinkToFit="1"/>
    </xf>
    <xf numFmtId="4" fontId="23" fillId="35" borderId="3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4" fontId="22" fillId="0" borderId="0" xfId="0" applyNumberFormat="1" applyFont="1" applyFill="1" applyAlignment="1">
      <alignment horizontal="right"/>
    </xf>
    <xf numFmtId="43" fontId="2" fillId="0" borderId="3" xfId="44" applyFont="1" applyBorder="1" applyAlignment="1">
      <alignment/>
    </xf>
    <xf numFmtId="0" fontId="2" fillId="0" borderId="3" xfId="0" applyFont="1" applyBorder="1" applyAlignment="1">
      <alignment/>
    </xf>
    <xf numFmtId="49" fontId="9" fillId="0" borderId="3" xfId="44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0" fontId="2" fillId="36" borderId="3" xfId="0" applyFont="1" applyFill="1" applyBorder="1" applyAlignment="1">
      <alignment horizontal="left" vertical="center"/>
    </xf>
    <xf numFmtId="0" fontId="28" fillId="36" borderId="0" xfId="0" applyFont="1" applyFill="1" applyAlignment="1">
      <alignment/>
    </xf>
    <xf numFmtId="191" fontId="9" fillId="0" borderId="3" xfId="44" applyNumberFormat="1" applyFont="1" applyBorder="1" applyAlignment="1">
      <alignment/>
    </xf>
    <xf numFmtId="191" fontId="9" fillId="36" borderId="3" xfId="44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0" fillId="36" borderId="3" xfId="0" applyFont="1" applyFill="1" applyBorder="1" applyAlignment="1">
      <alignment vertical="center"/>
    </xf>
    <xf numFmtId="0" fontId="2" fillId="36" borderId="3" xfId="0" applyFont="1" applyFill="1" applyBorder="1" applyAlignment="1">
      <alignment vertical="center" wrapText="1"/>
    </xf>
    <xf numFmtId="4" fontId="72" fillId="39" borderId="0" xfId="44" applyNumberFormat="1" applyFont="1" applyFill="1" applyAlignment="1">
      <alignment/>
    </xf>
    <xf numFmtId="4" fontId="72" fillId="39" borderId="0" xfId="0" applyNumberFormat="1" applyFont="1" applyFill="1" applyAlignment="1">
      <alignment horizontal="center"/>
    </xf>
    <xf numFmtId="4" fontId="0" fillId="0" borderId="0" xfId="44" applyNumberFormat="1" applyFont="1" applyBorder="1" applyAlignment="1">
      <alignment horizontal="center" vertical="center"/>
    </xf>
    <xf numFmtId="0" fontId="18" fillId="36" borderId="3" xfId="0" applyFont="1" applyFill="1" applyBorder="1" applyAlignment="1">
      <alignment horizontal="center"/>
    </xf>
    <xf numFmtId="196" fontId="9" fillId="36" borderId="3" xfId="44" applyNumberFormat="1" applyFont="1" applyFill="1" applyBorder="1" applyAlignment="1">
      <alignment horizontal="center"/>
    </xf>
    <xf numFmtId="4" fontId="9" fillId="36" borderId="3" xfId="44" applyNumberFormat="1" applyFont="1" applyFill="1" applyBorder="1" applyAlignment="1">
      <alignment horizontal="center" vertical="center"/>
    </xf>
    <xf numFmtId="4" fontId="9" fillId="36" borderId="3" xfId="44" applyNumberFormat="1" applyFont="1" applyFill="1" applyBorder="1" applyAlignment="1">
      <alignment horizontal="center"/>
    </xf>
    <xf numFmtId="43" fontId="18" fillId="36" borderId="3" xfId="44" applyFont="1" applyFill="1" applyBorder="1" applyAlignment="1">
      <alignment/>
    </xf>
    <xf numFmtId="0" fontId="13" fillId="36" borderId="3" xfId="0" applyFont="1" applyFill="1" applyBorder="1" applyAlignment="1">
      <alignment horizontal="center"/>
    </xf>
    <xf numFmtId="0" fontId="18" fillId="36" borderId="3" xfId="0" applyFont="1" applyFill="1" applyBorder="1" applyAlignment="1">
      <alignment/>
    </xf>
    <xf numFmtId="49" fontId="13" fillId="36" borderId="3" xfId="0" applyNumberFormat="1" applyFont="1" applyFill="1" applyBorder="1" applyAlignment="1">
      <alignment horizontal="center" vertical="center"/>
    </xf>
    <xf numFmtId="43" fontId="13" fillId="36" borderId="3" xfId="44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8" fillId="36" borderId="3" xfId="0" applyFont="1" applyFill="1" applyBorder="1" applyAlignment="1">
      <alignment horizontal="left" vertical="center"/>
    </xf>
    <xf numFmtId="49" fontId="19" fillId="36" borderId="3" xfId="0" applyNumberFormat="1" applyFont="1" applyFill="1" applyBorder="1" applyAlignment="1">
      <alignment horizontal="center"/>
    </xf>
    <xf numFmtId="195" fontId="26" fillId="36" borderId="3" xfId="44" applyNumberFormat="1" applyFont="1" applyFill="1" applyBorder="1" applyAlignment="1">
      <alignment horizontal="center" vertical="center"/>
    </xf>
    <xf numFmtId="195" fontId="27" fillId="36" borderId="3" xfId="44" applyNumberFormat="1" applyFont="1" applyFill="1" applyBorder="1" applyAlignment="1">
      <alignment horizontal="center" vertical="center"/>
    </xf>
    <xf numFmtId="43" fontId="26" fillId="36" borderId="3" xfId="44" applyNumberFormat="1" applyFont="1" applyFill="1" applyBorder="1" applyAlignment="1">
      <alignment/>
    </xf>
    <xf numFmtId="194" fontId="26" fillId="36" borderId="3" xfId="44" applyNumberFormat="1" applyFont="1" applyFill="1" applyBorder="1" applyAlignment="1">
      <alignment horizontal="center"/>
    </xf>
    <xf numFmtId="49" fontId="26" fillId="36" borderId="3" xfId="44" applyNumberFormat="1" applyFont="1" applyFill="1" applyBorder="1" applyAlignment="1">
      <alignment horizontal="center" vertical="center"/>
    </xf>
    <xf numFmtId="49" fontId="26" fillId="36" borderId="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center"/>
    </xf>
    <xf numFmtId="49" fontId="2" fillId="36" borderId="3" xfId="0" applyNumberFormat="1" applyFont="1" applyFill="1" applyBorder="1" applyAlignment="1">
      <alignment vertical="center"/>
    </xf>
    <xf numFmtId="0" fontId="77" fillId="36" borderId="3" xfId="0" applyFont="1" applyFill="1" applyBorder="1" applyAlignment="1">
      <alignment vertical="center"/>
    </xf>
    <xf numFmtId="0" fontId="26" fillId="37" borderId="0" xfId="0" applyFont="1" applyFill="1" applyAlignment="1">
      <alignment/>
    </xf>
    <xf numFmtId="195" fontId="26" fillId="36" borderId="3" xfId="44" applyNumberFormat="1" applyFont="1" applyFill="1" applyBorder="1" applyAlignment="1">
      <alignment horizontal="center"/>
    </xf>
    <xf numFmtId="49" fontId="17" fillId="36" borderId="3" xfId="0" applyNumberFormat="1" applyFont="1" applyFill="1" applyBorder="1" applyAlignment="1">
      <alignment horizontal="center"/>
    </xf>
    <xf numFmtId="195" fontId="19" fillId="0" borderId="3" xfId="44" applyNumberFormat="1" applyFont="1" applyBorder="1" applyAlignment="1">
      <alignment horizontal="center" vertical="center"/>
    </xf>
    <xf numFmtId="4" fontId="26" fillId="0" borderId="13" xfId="44" applyNumberFormat="1" applyFont="1" applyBorder="1" applyAlignment="1">
      <alignment horizontal="center" vertical="center" wrapText="1"/>
    </xf>
    <xf numFmtId="4" fontId="26" fillId="0" borderId="14" xfId="44" applyNumberFormat="1" applyFont="1" applyBorder="1" applyAlignment="1">
      <alignment horizontal="center" vertical="center" wrapText="1"/>
    </xf>
    <xf numFmtId="43" fontId="26" fillId="0" borderId="18" xfId="44" applyFont="1" applyBorder="1" applyAlignment="1">
      <alignment horizontal="center" vertical="center"/>
    </xf>
    <xf numFmtId="43" fontId="26" fillId="0" borderId="2" xfId="44" applyFont="1" applyBorder="1" applyAlignment="1">
      <alignment horizontal="center" vertical="center"/>
    </xf>
    <xf numFmtId="43" fontId="26" fillId="0" borderId="18" xfId="44" applyFont="1" applyBorder="1" applyAlignment="1">
      <alignment horizontal="center"/>
    </xf>
    <xf numFmtId="43" fontId="26" fillId="0" borderId="17" xfId="44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36" borderId="3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31" fillId="35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91" fontId="26" fillId="0" borderId="13" xfId="44" applyNumberFormat="1" applyFont="1" applyBorder="1" applyAlignment="1">
      <alignment horizontal="center" vertical="center"/>
    </xf>
    <xf numFmtId="191" fontId="26" fillId="0" borderId="14" xfId="44" applyNumberFormat="1" applyFont="1" applyBorder="1" applyAlignment="1">
      <alignment horizontal="center" vertical="center"/>
    </xf>
    <xf numFmtId="4" fontId="26" fillId="0" borderId="13" xfId="44" applyNumberFormat="1" applyFont="1" applyBorder="1" applyAlignment="1">
      <alignment horizontal="center" vertical="center"/>
    </xf>
    <xf numFmtId="4" fontId="26" fillId="0" borderId="14" xfId="44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3" fontId="2" fillId="0" borderId="18" xfId="44" applyFont="1" applyBorder="1" applyAlignment="1">
      <alignment horizontal="center" vertical="center"/>
    </xf>
    <xf numFmtId="43" fontId="2" fillId="0" borderId="17" xfId="44" applyFont="1" applyBorder="1" applyAlignment="1">
      <alignment horizontal="center" vertical="center"/>
    </xf>
    <xf numFmtId="0" fontId="18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91" fontId="2" fillId="0" borderId="13" xfId="44" applyNumberFormat="1" applyFont="1" applyBorder="1" applyAlignment="1">
      <alignment horizontal="center" vertical="center"/>
    </xf>
    <xf numFmtId="191" fontId="2" fillId="0" borderId="14" xfId="44" applyNumberFormat="1" applyFont="1" applyBorder="1" applyAlignment="1">
      <alignment horizontal="center" vertical="center"/>
    </xf>
    <xf numFmtId="4" fontId="2" fillId="0" borderId="13" xfId="44" applyNumberFormat="1" applyFont="1" applyBorder="1" applyAlignment="1">
      <alignment horizontal="center" vertical="center"/>
    </xf>
    <xf numFmtId="4" fontId="2" fillId="0" borderId="14" xfId="44" applyNumberFormat="1" applyFont="1" applyBorder="1" applyAlignment="1">
      <alignment horizontal="center" vertical="center"/>
    </xf>
    <xf numFmtId="4" fontId="2" fillId="0" borderId="13" xfId="44" applyNumberFormat="1" applyFont="1" applyBorder="1" applyAlignment="1">
      <alignment horizontal="center" vertical="center" wrapText="1"/>
    </xf>
    <xf numFmtId="4" fontId="2" fillId="0" borderId="14" xfId="44" applyNumberFormat="1" applyFont="1" applyBorder="1" applyAlignment="1">
      <alignment horizontal="center" vertical="center" wrapText="1"/>
    </xf>
    <xf numFmtId="43" fontId="2" fillId="0" borderId="2" xfId="44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Grey" xfId="33"/>
    <cellStyle name="Header1" xfId="34"/>
    <cellStyle name="Header2" xfId="35"/>
    <cellStyle name="Hyperlink" xfId="36"/>
    <cellStyle name="Input [yellow]" xfId="37"/>
    <cellStyle name="Normal - Style1" xfId="38"/>
    <cellStyle name="Percent [2]" xfId="39"/>
    <cellStyle name="การคำนวณ" xfId="40"/>
    <cellStyle name="ข้อความเตือน" xfId="41"/>
    <cellStyle name="ข้อความอธิบาย" xfId="42"/>
    <cellStyle name="ค@ฏ๋_pldt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4">
      <selection activeCell="H11" sqref="H11"/>
    </sheetView>
  </sheetViews>
  <sheetFormatPr defaultColWidth="9.140625" defaultRowHeight="21.75"/>
  <cols>
    <col min="2" max="2" width="27.8515625" style="0" customWidth="1"/>
    <col min="3" max="3" width="20.421875" style="0" customWidth="1"/>
    <col min="4" max="4" width="20.8515625" style="0" customWidth="1"/>
    <col min="5" max="5" width="18.7109375" style="0" customWidth="1"/>
  </cols>
  <sheetData>
    <row r="1" spans="1:5" ht="23.25">
      <c r="A1" s="353" t="s">
        <v>796</v>
      </c>
      <c r="B1" s="353"/>
      <c r="C1" s="353"/>
      <c r="D1" s="353"/>
      <c r="E1" s="353"/>
    </row>
    <row r="2" spans="1:5" ht="23.25">
      <c r="A2" s="353" t="s">
        <v>810</v>
      </c>
      <c r="B2" s="353"/>
      <c r="C2" s="353"/>
      <c r="D2" s="353"/>
      <c r="E2" s="353"/>
    </row>
    <row r="3" spans="1:5" ht="23.25">
      <c r="A3" s="119"/>
      <c r="B3" s="270"/>
      <c r="C3" s="119"/>
      <c r="D3" s="271"/>
      <c r="E3" s="270"/>
    </row>
    <row r="4" spans="1:5" ht="23.25">
      <c r="A4" s="272" t="s">
        <v>3</v>
      </c>
      <c r="B4" s="272" t="s">
        <v>797</v>
      </c>
      <c r="C4" s="272" t="s">
        <v>798</v>
      </c>
      <c r="D4" s="273" t="s">
        <v>799</v>
      </c>
      <c r="E4" s="272" t="s">
        <v>369</v>
      </c>
    </row>
    <row r="5" spans="1:5" ht="23.25">
      <c r="A5" s="274"/>
      <c r="B5" s="274"/>
      <c r="C5" s="274" t="s">
        <v>800</v>
      </c>
      <c r="D5" s="275" t="s">
        <v>801</v>
      </c>
      <c r="E5" s="274"/>
    </row>
    <row r="6" spans="1:5" ht="23.25">
      <c r="A6" s="276">
        <v>1</v>
      </c>
      <c r="B6" s="277" t="s">
        <v>811</v>
      </c>
      <c r="C6" s="276"/>
      <c r="D6" s="278"/>
      <c r="E6" s="276"/>
    </row>
    <row r="7" spans="1:5" ht="23.25">
      <c r="A7" s="279">
        <v>1</v>
      </c>
      <c r="B7" s="280" t="s">
        <v>802</v>
      </c>
      <c r="C7" s="279" t="s">
        <v>803</v>
      </c>
      <c r="D7" s="281">
        <v>6100</v>
      </c>
      <c r="E7" s="282"/>
    </row>
    <row r="8" spans="1:5" ht="23.25">
      <c r="A8" s="279">
        <v>2</v>
      </c>
      <c r="B8" s="280" t="s">
        <v>804</v>
      </c>
      <c r="C8" s="279" t="s">
        <v>805</v>
      </c>
      <c r="D8" s="281">
        <v>638</v>
      </c>
      <c r="E8" s="282"/>
    </row>
    <row r="9" spans="1:5" ht="23.25">
      <c r="A9" s="279"/>
      <c r="B9" s="283"/>
      <c r="C9" s="279"/>
      <c r="D9" s="281"/>
      <c r="E9" s="282"/>
    </row>
    <row r="10" spans="1:5" ht="23.25">
      <c r="A10" s="376" t="s">
        <v>806</v>
      </c>
      <c r="B10" s="376"/>
      <c r="C10" s="376"/>
      <c r="D10" s="284">
        <f>SUM(D7:D9)</f>
        <v>6738</v>
      </c>
      <c r="E10" s="279"/>
    </row>
    <row r="11" spans="1:5" ht="23.25">
      <c r="A11" s="285"/>
      <c r="B11" s="285"/>
      <c r="C11" s="285"/>
      <c r="D11" s="286"/>
      <c r="E11" s="287"/>
    </row>
    <row r="12" spans="1:5" ht="23.25">
      <c r="A12" s="119"/>
      <c r="B12" s="270" t="s">
        <v>807</v>
      </c>
      <c r="C12" s="288"/>
      <c r="D12" s="271"/>
      <c r="E12" s="270"/>
    </row>
    <row r="13" spans="1:5" ht="23.25">
      <c r="A13" s="119"/>
      <c r="B13" s="270" t="s">
        <v>812</v>
      </c>
      <c r="C13" s="288"/>
      <c r="D13" s="271"/>
      <c r="E13" s="270"/>
    </row>
    <row r="14" spans="1:5" ht="23.25">
      <c r="A14" s="119"/>
      <c r="B14" s="270" t="s">
        <v>813</v>
      </c>
      <c r="C14" s="119"/>
      <c r="D14" s="271"/>
      <c r="E14" s="270"/>
    </row>
    <row r="15" spans="1:5" ht="23.25">
      <c r="A15" s="119"/>
      <c r="B15" s="270"/>
      <c r="C15" s="119"/>
      <c r="D15" s="271"/>
      <c r="E15" s="270"/>
    </row>
    <row r="16" spans="1:5" ht="23.25">
      <c r="A16" s="119"/>
      <c r="B16" s="270"/>
      <c r="C16" s="288" t="s">
        <v>808</v>
      </c>
      <c r="D16" s="289" t="s">
        <v>809</v>
      </c>
      <c r="E16" s="270"/>
    </row>
  </sheetData>
  <sheetProtection/>
  <mergeCells count="3">
    <mergeCell ref="A1:E1"/>
    <mergeCell ref="A2:E2"/>
    <mergeCell ref="A10:C10"/>
  </mergeCells>
  <printOptions/>
  <pageMargins left="0.5118110236220472" right="0.5118110236220472" top="0.7480314960629921" bottom="0.7480314960629921" header="0.31496062992125984" footer="0.31496062992125984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H32" sqref="H32"/>
    </sheetView>
  </sheetViews>
  <sheetFormatPr defaultColWidth="9.140625" defaultRowHeight="12" customHeight="1"/>
  <cols>
    <col min="1" max="4" width="9.00390625" style="300" customWidth="1"/>
    <col min="5" max="5" width="10.421875" style="300" customWidth="1"/>
    <col min="6" max="7" width="9.00390625" style="300" customWidth="1"/>
    <col min="8" max="8" width="10.00390625" style="300" customWidth="1"/>
    <col min="9" max="16384" width="9.00390625" style="300" customWidth="1"/>
  </cols>
  <sheetData>
    <row r="1" spans="1:8" ht="12" customHeight="1">
      <c r="A1" s="300">
        <v>3800</v>
      </c>
      <c r="B1" s="300">
        <v>5639</v>
      </c>
      <c r="E1" s="300">
        <v>2500</v>
      </c>
      <c r="F1" s="300">
        <v>4062</v>
      </c>
      <c r="H1" s="300">
        <v>3800</v>
      </c>
    </row>
    <row r="2" spans="1:7" ht="12" customHeight="1">
      <c r="A2" s="300">
        <v>2509</v>
      </c>
      <c r="B2" s="300">
        <v>7500</v>
      </c>
      <c r="E2" s="300">
        <v>2800</v>
      </c>
      <c r="G2" s="300">
        <v>1207</v>
      </c>
    </row>
    <row r="3" spans="1:8" ht="12" customHeight="1">
      <c r="A3" s="300">
        <v>2417</v>
      </c>
      <c r="E3" s="300">
        <v>7500</v>
      </c>
      <c r="F3" s="300">
        <v>2682</v>
      </c>
      <c r="G3" s="300">
        <v>1207</v>
      </c>
      <c r="H3" s="300">
        <v>2500</v>
      </c>
    </row>
    <row r="4" spans="1:8" ht="12" customHeight="1">
      <c r="A4" s="300">
        <v>1900</v>
      </c>
      <c r="B4" s="300">
        <v>2500</v>
      </c>
      <c r="E4" s="300">
        <v>3800</v>
      </c>
      <c r="F4" s="300">
        <v>3734</v>
      </c>
      <c r="G4" s="300">
        <v>3800</v>
      </c>
      <c r="H4" s="300">
        <v>2500</v>
      </c>
    </row>
    <row r="5" spans="1:8" ht="12" customHeight="1">
      <c r="A5" s="300">
        <v>3584</v>
      </c>
      <c r="B5" s="300">
        <v>2417</v>
      </c>
      <c r="C5" s="300">
        <v>3100</v>
      </c>
      <c r="E5" s="300">
        <v>2500</v>
      </c>
      <c r="F5" s="300">
        <v>2820</v>
      </c>
      <c r="G5" s="300">
        <v>6500</v>
      </c>
      <c r="H5" s="300">
        <v>7500</v>
      </c>
    </row>
    <row r="6" spans="1:8" ht="12" customHeight="1">
      <c r="A6" s="300">
        <v>3584</v>
      </c>
      <c r="B6" s="300">
        <v>2500</v>
      </c>
      <c r="C6" s="300">
        <v>7500</v>
      </c>
      <c r="E6" s="300">
        <v>3594.46</v>
      </c>
      <c r="F6" s="300">
        <v>1860</v>
      </c>
      <c r="G6" s="300">
        <v>1000</v>
      </c>
      <c r="H6" s="300">
        <v>2500</v>
      </c>
    </row>
    <row r="7" spans="1:8" ht="12" customHeight="1">
      <c r="A7" s="300">
        <v>1300</v>
      </c>
      <c r="B7" s="300">
        <v>2688</v>
      </c>
      <c r="C7" s="300">
        <v>5300</v>
      </c>
      <c r="E7" s="300">
        <v>2133</v>
      </c>
      <c r="F7" s="300">
        <v>4074</v>
      </c>
      <c r="G7" s="300">
        <v>1900</v>
      </c>
      <c r="H7" s="300">
        <v>1900</v>
      </c>
    </row>
    <row r="8" spans="1:8" ht="12" customHeight="1">
      <c r="A8" s="300">
        <v>3584</v>
      </c>
      <c r="B8" s="300">
        <v>1255</v>
      </c>
      <c r="C8" s="300">
        <v>7600</v>
      </c>
      <c r="E8" s="300">
        <v>3800</v>
      </c>
      <c r="F8" s="300">
        <v>4071</v>
      </c>
      <c r="G8" s="300">
        <v>1204</v>
      </c>
      <c r="H8" s="300">
        <v>3800</v>
      </c>
    </row>
    <row r="9" spans="1:8" ht="12" customHeight="1">
      <c r="A9" s="300">
        <v>3584</v>
      </c>
      <c r="B9" s="300">
        <v>6200</v>
      </c>
      <c r="C9" s="300">
        <v>3810</v>
      </c>
      <c r="E9" s="300">
        <v>5000</v>
      </c>
      <c r="F9" s="300">
        <v>3571</v>
      </c>
      <c r="G9" s="300">
        <v>1900</v>
      </c>
      <c r="H9" s="300">
        <v>2500</v>
      </c>
    </row>
    <row r="10" spans="1:8" ht="12" customHeight="1">
      <c r="A10" s="300">
        <v>3584</v>
      </c>
      <c r="B10" s="300">
        <v>3800</v>
      </c>
      <c r="C10" s="300">
        <v>2313</v>
      </c>
      <c r="E10" s="300">
        <v>7000</v>
      </c>
      <c r="F10" s="300">
        <v>2830</v>
      </c>
      <c r="G10" s="300">
        <v>2500</v>
      </c>
      <c r="H10" s="300">
        <v>3800</v>
      </c>
    </row>
    <row r="11" spans="1:8" ht="12" customHeight="1">
      <c r="A11" s="300">
        <v>1850</v>
      </c>
      <c r="B11" s="300">
        <v>2330</v>
      </c>
      <c r="C11" s="300">
        <v>7600</v>
      </c>
      <c r="E11" s="300">
        <v>12200</v>
      </c>
      <c r="F11" s="300">
        <v>3374</v>
      </c>
      <c r="G11" s="300">
        <v>7500</v>
      </c>
      <c r="H11" s="300">
        <v>6800</v>
      </c>
    </row>
    <row r="12" spans="1:8" ht="12" customHeight="1">
      <c r="A12" s="300">
        <v>3584</v>
      </c>
      <c r="B12" s="300">
        <v>7500</v>
      </c>
      <c r="C12" s="300">
        <v>5500</v>
      </c>
      <c r="E12" s="300">
        <v>3800</v>
      </c>
      <c r="F12" s="300">
        <v>1254</v>
      </c>
      <c r="G12" s="300">
        <v>7500</v>
      </c>
      <c r="H12" s="300">
        <v>3800</v>
      </c>
    </row>
    <row r="13" spans="1:8" ht="12" customHeight="1">
      <c r="A13" s="300">
        <v>3584</v>
      </c>
      <c r="B13" s="300">
        <v>3584</v>
      </c>
      <c r="C13" s="300">
        <v>3800</v>
      </c>
      <c r="E13" s="300">
        <v>4000</v>
      </c>
      <c r="F13" s="300">
        <v>2650</v>
      </c>
      <c r="H13" s="300">
        <v>3800</v>
      </c>
    </row>
    <row r="14" spans="1:7" ht="12" customHeight="1">
      <c r="A14" s="300">
        <v>3500</v>
      </c>
      <c r="B14" s="300">
        <v>3800</v>
      </c>
      <c r="C14" s="300">
        <v>3584</v>
      </c>
      <c r="E14" s="300">
        <v>10800</v>
      </c>
      <c r="F14" s="300">
        <v>2853</v>
      </c>
      <c r="G14" s="300">
        <v>3800</v>
      </c>
    </row>
    <row r="15" spans="1:7" ht="12" customHeight="1">
      <c r="A15" s="300">
        <v>3800</v>
      </c>
      <c r="B15" s="300">
        <v>6200</v>
      </c>
      <c r="C15" s="300">
        <v>7500</v>
      </c>
      <c r="E15" s="300">
        <v>1900</v>
      </c>
      <c r="F15" s="300">
        <v>750</v>
      </c>
      <c r="G15" s="300">
        <v>2900</v>
      </c>
    </row>
    <row r="16" spans="1:7" ht="12" customHeight="1">
      <c r="A16" s="300">
        <v>3584</v>
      </c>
      <c r="B16" s="300">
        <v>1259</v>
      </c>
      <c r="C16" s="300">
        <v>6200</v>
      </c>
      <c r="E16" s="300">
        <v>7500</v>
      </c>
      <c r="F16" s="300">
        <v>1688</v>
      </c>
      <c r="G16" s="300">
        <v>10900</v>
      </c>
    </row>
    <row r="17" spans="1:6" ht="12" customHeight="1">
      <c r="A17" s="300">
        <v>3800</v>
      </c>
      <c r="C17" s="300">
        <v>2139</v>
      </c>
      <c r="E17" s="300">
        <v>7500</v>
      </c>
      <c r="F17" s="300">
        <v>2470</v>
      </c>
    </row>
    <row r="18" spans="1:6" ht="12" customHeight="1">
      <c r="A18" s="300">
        <v>2000</v>
      </c>
      <c r="B18" s="300">
        <v>2688</v>
      </c>
      <c r="C18" s="300">
        <v>6200</v>
      </c>
      <c r="E18" s="300">
        <v>2500</v>
      </c>
      <c r="F18" s="300">
        <v>2650</v>
      </c>
    </row>
    <row r="19" spans="1:6" ht="12" customHeight="1">
      <c r="A19" s="300">
        <v>3584</v>
      </c>
      <c r="B19" s="300">
        <v>7500</v>
      </c>
      <c r="C19" s="300">
        <v>1712</v>
      </c>
      <c r="E19" s="300">
        <v>6500</v>
      </c>
      <c r="F19" s="300">
        <v>3873</v>
      </c>
    </row>
    <row r="20" spans="1:6" ht="12" customHeight="1">
      <c r="A20" s="300">
        <v>3800</v>
      </c>
      <c r="B20" s="300">
        <v>3800</v>
      </c>
      <c r="C20" s="300">
        <v>2417</v>
      </c>
      <c r="E20" s="300">
        <v>3800</v>
      </c>
      <c r="F20" s="300">
        <v>2309</v>
      </c>
    </row>
    <row r="21" spans="1:6" ht="12" customHeight="1">
      <c r="A21" s="300">
        <v>3584</v>
      </c>
      <c r="B21" s="300">
        <v>3584</v>
      </c>
      <c r="C21" s="300">
        <v>3800</v>
      </c>
      <c r="E21" s="300">
        <v>3715</v>
      </c>
      <c r="F21" s="300">
        <v>4084</v>
      </c>
    </row>
    <row r="22" spans="1:6" ht="12" customHeight="1">
      <c r="A22" s="300">
        <v>3800</v>
      </c>
      <c r="B22" s="300">
        <v>3800</v>
      </c>
      <c r="C22" s="300">
        <v>3596</v>
      </c>
      <c r="E22" s="300">
        <v>3800</v>
      </c>
      <c r="F22" s="300">
        <v>4051</v>
      </c>
    </row>
    <row r="23" spans="1:6" ht="12" customHeight="1">
      <c r="A23" s="300">
        <v>2313</v>
      </c>
      <c r="B23" s="300">
        <v>3800</v>
      </c>
      <c r="C23" s="300">
        <v>3800</v>
      </c>
      <c r="E23" s="300">
        <v>1900</v>
      </c>
      <c r="F23" s="300">
        <v>2460</v>
      </c>
    </row>
    <row r="24" spans="1:2" ht="12" customHeight="1">
      <c r="A24" s="300">
        <v>3200</v>
      </c>
      <c r="B24" s="300">
        <v>6200</v>
      </c>
    </row>
    <row r="25" spans="1:2" ht="12" customHeight="1">
      <c r="A25" s="300">
        <v>3584</v>
      </c>
      <c r="B25" s="300">
        <v>7500</v>
      </c>
    </row>
    <row r="26" spans="1:8" ht="12" customHeight="1">
      <c r="A26" s="300">
        <v>7500</v>
      </c>
      <c r="B26" s="300">
        <v>3800</v>
      </c>
      <c r="E26" s="300">
        <f>SUM(E1:E25)</f>
        <v>110542.45999999999</v>
      </c>
      <c r="F26" s="300">
        <f>SUM(F1:F25)</f>
        <v>64170</v>
      </c>
      <c r="G26" s="300">
        <f>SUM(G1:G25)</f>
        <v>53818</v>
      </c>
      <c r="H26" s="300">
        <f>SUM(H1:H25)</f>
        <v>45200</v>
      </c>
    </row>
    <row r="27" spans="1:2" ht="12" customHeight="1">
      <c r="A27" s="300">
        <v>2688</v>
      </c>
      <c r="B27" s="300">
        <v>7500</v>
      </c>
    </row>
    <row r="28" spans="1:8" ht="12" customHeight="1">
      <c r="A28" s="300">
        <v>3584</v>
      </c>
      <c r="B28" s="300">
        <v>5400</v>
      </c>
      <c r="H28" s="300">
        <f>SUM(E26:H26)</f>
        <v>273730.45999999996</v>
      </c>
    </row>
    <row r="29" spans="1:2" ht="12" customHeight="1">
      <c r="A29" s="300">
        <v>2417</v>
      </c>
      <c r="B29" s="300">
        <v>2509</v>
      </c>
    </row>
    <row r="30" spans="1:2" ht="12" customHeight="1">
      <c r="A30" s="300">
        <v>1259</v>
      </c>
      <c r="B30" s="300">
        <v>7500</v>
      </c>
    </row>
    <row r="31" spans="1:2" ht="12" customHeight="1">
      <c r="A31" s="300">
        <v>2417</v>
      </c>
      <c r="B31" s="300">
        <v>1792</v>
      </c>
    </row>
    <row r="32" spans="1:2" ht="12" customHeight="1">
      <c r="A32" s="300">
        <v>7400</v>
      </c>
      <c r="B32" s="300">
        <v>3800</v>
      </c>
    </row>
    <row r="33" spans="1:2" ht="12" customHeight="1">
      <c r="A33" s="300">
        <v>3800</v>
      </c>
      <c r="B33" s="300">
        <v>3584</v>
      </c>
    </row>
    <row r="34" spans="1:2" ht="12" customHeight="1">
      <c r="A34" s="300">
        <v>3584</v>
      </c>
      <c r="B34" s="300">
        <v>3800</v>
      </c>
    </row>
    <row r="35" spans="1:2" ht="12" customHeight="1">
      <c r="A35" s="300">
        <v>3584</v>
      </c>
      <c r="B35" s="300">
        <v>3600</v>
      </c>
    </row>
    <row r="36" spans="1:2" ht="12" customHeight="1">
      <c r="A36" s="300">
        <v>3584</v>
      </c>
      <c r="B36" s="300">
        <v>3800</v>
      </c>
    </row>
    <row r="37" spans="1:2" ht="12" customHeight="1">
      <c r="A37" s="300">
        <v>3584</v>
      </c>
      <c r="B37" s="300">
        <v>7500</v>
      </c>
    </row>
    <row r="38" spans="1:2" ht="12" customHeight="1">
      <c r="A38" s="300">
        <v>3800</v>
      </c>
      <c r="B38" s="300">
        <v>3800</v>
      </c>
    </row>
    <row r="39" ht="12" customHeight="1">
      <c r="B39" s="300">
        <v>11200</v>
      </c>
    </row>
    <row r="40" ht="12" customHeight="1">
      <c r="B40" s="300">
        <v>3584</v>
      </c>
    </row>
    <row r="41" ht="12" customHeight="1">
      <c r="B41" s="300">
        <v>12400</v>
      </c>
    </row>
    <row r="42" spans="1:3" ht="12" customHeight="1">
      <c r="A42" s="300">
        <f>SUM(A1:A39)</f>
        <v>128614</v>
      </c>
      <c r="B42" s="300">
        <f>SUM(B1:B41)</f>
        <v>183613</v>
      </c>
      <c r="C42" s="300">
        <f>SUM(C1:C39)</f>
        <v>87471</v>
      </c>
    </row>
    <row r="43" ht="12" customHeight="1">
      <c r="C43" s="300">
        <f>SUM(A42:C42)</f>
        <v>399698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79"/>
  <sheetViews>
    <sheetView tabSelected="1" zoomScale="90" zoomScaleNormal="90" zoomScalePageLayoutView="0" workbookViewId="0" topLeftCell="A322">
      <selection activeCell="T326" sqref="T326"/>
    </sheetView>
  </sheetViews>
  <sheetFormatPr defaultColWidth="9.140625" defaultRowHeight="21" customHeight="1"/>
  <cols>
    <col min="1" max="1" width="4.421875" style="3" customWidth="1"/>
    <col min="2" max="2" width="22.28125" style="3" customWidth="1"/>
    <col min="3" max="3" width="14.140625" style="6" customWidth="1"/>
    <col min="4" max="4" width="11.28125" style="68" customWidth="1"/>
    <col min="5" max="5" width="9.421875" style="69" customWidth="1"/>
    <col min="6" max="6" width="12.28125" style="70" customWidth="1"/>
    <col min="7" max="7" width="11.00390625" style="71" customWidth="1"/>
    <col min="8" max="8" width="11.421875" style="72" customWidth="1"/>
    <col min="9" max="9" width="10.28125" style="72" customWidth="1"/>
    <col min="10" max="10" width="9.421875" style="72" customWidth="1"/>
    <col min="11" max="11" width="10.00390625" style="75" customWidth="1"/>
    <col min="12" max="12" width="8.57421875" style="76" customWidth="1"/>
    <col min="13" max="13" width="8.57421875" style="3" customWidth="1"/>
    <col min="14" max="14" width="10.00390625" style="3" customWidth="1"/>
    <col min="15" max="15" width="5.28125" style="86" customWidth="1"/>
    <col min="16" max="16" width="5.8515625" style="3" customWidth="1"/>
    <col min="17" max="17" width="11.00390625" style="67" customWidth="1"/>
    <col min="18" max="18" width="12.28125" style="3" customWidth="1"/>
    <col min="19" max="19" width="14.7109375" style="87" customWidth="1"/>
    <col min="20" max="21" width="8.140625" style="3" customWidth="1"/>
    <col min="22" max="22" width="8.7109375" style="3" customWidth="1"/>
    <col min="23" max="16384" width="9.140625" style="3" customWidth="1"/>
  </cols>
  <sheetData>
    <row r="1" spans="1:21" ht="23.25" customHeight="1">
      <c r="A1" s="342" t="s">
        <v>874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40"/>
      <c r="S1" s="141" t="s">
        <v>77</v>
      </c>
      <c r="T1" s="142" t="s">
        <v>78</v>
      </c>
      <c r="U1" s="141" t="s">
        <v>79</v>
      </c>
    </row>
    <row r="2" spans="1:21" ht="21" customHeight="1">
      <c r="A2" s="343" t="s">
        <v>66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140"/>
      <c r="S2" s="303">
        <v>650</v>
      </c>
      <c r="T2" s="304">
        <v>341</v>
      </c>
      <c r="U2" s="144">
        <v>150</v>
      </c>
    </row>
    <row r="3" spans="1:21" ht="21.75" customHeight="1">
      <c r="A3" s="344" t="s">
        <v>872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40"/>
      <c r="S3" s="145"/>
      <c r="T3" s="140"/>
      <c r="U3" s="140"/>
    </row>
    <row r="4" spans="1:21" s="6" customFormat="1" ht="18" customHeight="1">
      <c r="A4" s="146" t="s">
        <v>95</v>
      </c>
      <c r="B4" s="345" t="s">
        <v>0</v>
      </c>
      <c r="C4" s="345" t="s">
        <v>4</v>
      </c>
      <c r="D4" s="347" t="s">
        <v>9</v>
      </c>
      <c r="E4" s="349" t="s">
        <v>13</v>
      </c>
      <c r="F4" s="331" t="s">
        <v>14</v>
      </c>
      <c r="G4" s="333" t="s">
        <v>7</v>
      </c>
      <c r="H4" s="334"/>
      <c r="I4" s="334"/>
      <c r="J4" s="334"/>
      <c r="K4" s="334"/>
      <c r="L4" s="334"/>
      <c r="M4" s="334"/>
      <c r="N4" s="334"/>
      <c r="O4" s="334"/>
      <c r="P4" s="334"/>
      <c r="Q4" s="335" t="s">
        <v>5</v>
      </c>
      <c r="R4" s="336"/>
      <c r="S4" s="147"/>
      <c r="T4" s="148"/>
      <c r="U4" s="148"/>
    </row>
    <row r="5" spans="1:21" s="6" customFormat="1" ht="21" customHeight="1">
      <c r="A5" s="149" t="s">
        <v>3</v>
      </c>
      <c r="B5" s="346"/>
      <c r="C5" s="346"/>
      <c r="D5" s="348"/>
      <c r="E5" s="350"/>
      <c r="F5" s="332"/>
      <c r="G5" s="151" t="s">
        <v>12</v>
      </c>
      <c r="H5" s="152" t="s">
        <v>51</v>
      </c>
      <c r="I5" s="152" t="s">
        <v>52</v>
      </c>
      <c r="J5" s="152" t="s">
        <v>50</v>
      </c>
      <c r="K5" s="153" t="s">
        <v>8</v>
      </c>
      <c r="L5" s="154" t="s">
        <v>15</v>
      </c>
      <c r="M5" s="154" t="s">
        <v>11</v>
      </c>
      <c r="N5" s="154" t="s">
        <v>67</v>
      </c>
      <c r="O5" s="153" t="s">
        <v>252</v>
      </c>
      <c r="P5" s="154" t="s">
        <v>56</v>
      </c>
      <c r="Q5" s="155" t="s">
        <v>10</v>
      </c>
      <c r="R5" s="155" t="s">
        <v>6</v>
      </c>
      <c r="S5" s="147"/>
      <c r="T5" s="148"/>
      <c r="U5" s="148"/>
    </row>
    <row r="6" spans="1:21" ht="21.75" customHeight="1">
      <c r="A6" s="156">
        <v>1</v>
      </c>
      <c r="B6" s="209" t="s">
        <v>1</v>
      </c>
      <c r="C6" s="259" t="s">
        <v>694</v>
      </c>
      <c r="D6" s="180">
        <v>25330</v>
      </c>
      <c r="E6" s="159"/>
      <c r="F6" s="158">
        <f>SUM(D6:E6)</f>
        <v>25330</v>
      </c>
      <c r="G6" s="188">
        <v>750</v>
      </c>
      <c r="H6" s="160">
        <f>7600+3810+2313</f>
        <v>13723</v>
      </c>
      <c r="I6" s="159"/>
      <c r="J6" s="159"/>
      <c r="K6" s="161">
        <f>S2</f>
        <v>650</v>
      </c>
      <c r="L6" s="169">
        <f>T2</f>
        <v>341</v>
      </c>
      <c r="M6" s="159"/>
      <c r="N6" s="159"/>
      <c r="O6" s="167"/>
      <c r="P6" s="159"/>
      <c r="Q6" s="163">
        <f>SUM(G6:O6)</f>
        <v>15464</v>
      </c>
      <c r="R6" s="163">
        <f aca="true" t="shared" si="0" ref="R6:R35">F6-Q6</f>
        <v>9866</v>
      </c>
      <c r="S6" s="145"/>
      <c r="T6" s="140"/>
      <c r="U6" s="140"/>
    </row>
    <row r="7" spans="1:21" ht="21.75" customHeight="1">
      <c r="A7" s="156">
        <v>2</v>
      </c>
      <c r="B7" s="209" t="s">
        <v>2</v>
      </c>
      <c r="C7" s="259" t="s">
        <v>695</v>
      </c>
      <c r="D7" s="180">
        <v>25660</v>
      </c>
      <c r="E7" s="159"/>
      <c r="F7" s="158">
        <f aca="true" t="shared" si="1" ref="F7:F69">SUM(D7:E7)</f>
        <v>25660</v>
      </c>
      <c r="G7" s="188">
        <v>750</v>
      </c>
      <c r="H7" s="160">
        <v>7500</v>
      </c>
      <c r="I7" s="159"/>
      <c r="J7" s="159"/>
      <c r="K7" s="161">
        <f>S2</f>
        <v>650</v>
      </c>
      <c r="L7" s="159"/>
      <c r="M7" s="159"/>
      <c r="N7" s="159"/>
      <c r="O7" s="162"/>
      <c r="P7" s="159"/>
      <c r="Q7" s="163">
        <f aca="true" t="shared" si="2" ref="Q7:Q69">SUM(G7:O7)</f>
        <v>8900</v>
      </c>
      <c r="R7" s="163">
        <f t="shared" si="0"/>
        <v>16760</v>
      </c>
      <c r="S7" s="145"/>
      <c r="T7" s="140"/>
      <c r="U7" s="140"/>
    </row>
    <row r="8" spans="1:21" ht="21.75" customHeight="1">
      <c r="A8" s="156">
        <v>3</v>
      </c>
      <c r="B8" s="209" t="s">
        <v>692</v>
      </c>
      <c r="C8" s="259" t="s">
        <v>696</v>
      </c>
      <c r="D8" s="180">
        <v>25710</v>
      </c>
      <c r="E8" s="159"/>
      <c r="F8" s="158">
        <f t="shared" si="1"/>
        <v>25710</v>
      </c>
      <c r="G8" s="188">
        <v>750</v>
      </c>
      <c r="H8" s="160">
        <f>7500+2688</f>
        <v>10188</v>
      </c>
      <c r="I8" s="159"/>
      <c r="J8" s="159"/>
      <c r="K8" s="161">
        <f>S2</f>
        <v>650</v>
      </c>
      <c r="L8" s="169">
        <f>T2</f>
        <v>341</v>
      </c>
      <c r="M8" s="189">
        <f>U2*3</f>
        <v>450</v>
      </c>
      <c r="N8" s="159"/>
      <c r="O8" s="162"/>
      <c r="P8" s="159"/>
      <c r="Q8" s="163">
        <f t="shared" si="2"/>
        <v>12379</v>
      </c>
      <c r="R8" s="163">
        <f t="shared" si="0"/>
        <v>13331</v>
      </c>
      <c r="S8" s="145"/>
      <c r="T8" s="140"/>
      <c r="U8" s="140"/>
    </row>
    <row r="9" spans="1:21" ht="21.75" customHeight="1">
      <c r="A9" s="156">
        <v>4</v>
      </c>
      <c r="B9" s="209" t="s">
        <v>26</v>
      </c>
      <c r="C9" s="259" t="s">
        <v>697</v>
      </c>
      <c r="D9" s="180">
        <v>25710</v>
      </c>
      <c r="E9" s="159"/>
      <c r="F9" s="158">
        <f>SUM(D9:E9)</f>
        <v>25710</v>
      </c>
      <c r="G9" s="188">
        <v>750</v>
      </c>
      <c r="H9" s="159"/>
      <c r="I9" s="159"/>
      <c r="J9" s="168">
        <v>1500</v>
      </c>
      <c r="K9" s="162"/>
      <c r="L9" s="159"/>
      <c r="M9" s="189">
        <f>U2*2</f>
        <v>300</v>
      </c>
      <c r="N9" s="159"/>
      <c r="O9" s="162"/>
      <c r="P9" s="159"/>
      <c r="Q9" s="163">
        <f t="shared" si="2"/>
        <v>2550</v>
      </c>
      <c r="R9" s="163">
        <f t="shared" si="0"/>
        <v>23160</v>
      </c>
      <c r="S9" s="145"/>
      <c r="T9" s="140"/>
      <c r="U9" s="140"/>
    </row>
    <row r="10" spans="1:21" ht="21.75" customHeight="1">
      <c r="A10" s="156">
        <v>5</v>
      </c>
      <c r="B10" s="209" t="s">
        <v>17</v>
      </c>
      <c r="C10" s="259" t="s">
        <v>698</v>
      </c>
      <c r="D10" s="180">
        <v>25470</v>
      </c>
      <c r="E10" s="159"/>
      <c r="F10" s="158">
        <f t="shared" si="1"/>
        <v>25470</v>
      </c>
      <c r="G10" s="188">
        <v>750</v>
      </c>
      <c r="H10" s="159"/>
      <c r="I10" s="164">
        <v>3800</v>
      </c>
      <c r="J10" s="159"/>
      <c r="K10" s="161">
        <f>S2</f>
        <v>650</v>
      </c>
      <c r="L10" s="169">
        <f>T2</f>
        <v>341</v>
      </c>
      <c r="M10" s="159"/>
      <c r="N10" s="159"/>
      <c r="O10" s="162"/>
      <c r="P10" s="159"/>
      <c r="Q10" s="163">
        <f t="shared" si="2"/>
        <v>5541</v>
      </c>
      <c r="R10" s="163">
        <f t="shared" si="0"/>
        <v>19929</v>
      </c>
      <c r="S10" s="145"/>
      <c r="T10" s="140"/>
      <c r="U10" s="140"/>
    </row>
    <row r="11" spans="1:21" ht="21.75" customHeight="1">
      <c r="A11" s="156">
        <v>6</v>
      </c>
      <c r="B11" s="209" t="s">
        <v>18</v>
      </c>
      <c r="C11" s="259" t="s">
        <v>699</v>
      </c>
      <c r="D11" s="180">
        <v>25710</v>
      </c>
      <c r="E11" s="159"/>
      <c r="F11" s="158">
        <f t="shared" si="1"/>
        <v>25710</v>
      </c>
      <c r="G11" s="188">
        <v>750</v>
      </c>
      <c r="H11" s="159"/>
      <c r="I11" s="164">
        <v>6500</v>
      </c>
      <c r="J11" s="159"/>
      <c r="K11" s="161">
        <f>S2</f>
        <v>650</v>
      </c>
      <c r="L11" s="159"/>
      <c r="M11" s="159"/>
      <c r="N11" s="159"/>
      <c r="O11" s="162"/>
      <c r="P11" s="159"/>
      <c r="Q11" s="163">
        <f t="shared" si="2"/>
        <v>7900</v>
      </c>
      <c r="R11" s="163">
        <f t="shared" si="0"/>
        <v>17810</v>
      </c>
      <c r="S11" s="145"/>
      <c r="T11" s="140"/>
      <c r="U11" s="140"/>
    </row>
    <row r="12" spans="1:21" ht="21.75" customHeight="1">
      <c r="A12" s="156">
        <v>7</v>
      </c>
      <c r="B12" s="209" t="s">
        <v>19</v>
      </c>
      <c r="C12" s="259" t="s">
        <v>700</v>
      </c>
      <c r="D12" s="180">
        <v>25610</v>
      </c>
      <c r="E12" s="159"/>
      <c r="F12" s="158">
        <f t="shared" si="1"/>
        <v>25610</v>
      </c>
      <c r="G12" s="188">
        <v>750</v>
      </c>
      <c r="H12" s="159"/>
      <c r="I12" s="164">
        <v>10800</v>
      </c>
      <c r="J12" s="159"/>
      <c r="K12" s="161">
        <f>S2</f>
        <v>650</v>
      </c>
      <c r="L12" s="159"/>
      <c r="M12" s="159"/>
      <c r="N12" s="159"/>
      <c r="O12" s="162"/>
      <c r="P12" s="159"/>
      <c r="Q12" s="163">
        <f t="shared" si="2"/>
        <v>12200</v>
      </c>
      <c r="R12" s="163">
        <f t="shared" si="0"/>
        <v>13410</v>
      </c>
      <c r="S12" s="145"/>
      <c r="T12" s="140"/>
      <c r="U12" s="140"/>
    </row>
    <row r="13" spans="1:21" ht="21.75" customHeight="1">
      <c r="A13" s="156">
        <v>8</v>
      </c>
      <c r="B13" s="209" t="s">
        <v>418</v>
      </c>
      <c r="C13" s="166" t="s">
        <v>701</v>
      </c>
      <c r="D13" s="180">
        <v>25220</v>
      </c>
      <c r="E13" s="159"/>
      <c r="F13" s="158">
        <f t="shared" si="1"/>
        <v>25220</v>
      </c>
      <c r="G13" s="188">
        <v>750</v>
      </c>
      <c r="H13" s="159"/>
      <c r="I13" s="164">
        <v>12200</v>
      </c>
      <c r="J13" s="159"/>
      <c r="K13" s="161">
        <f>S2</f>
        <v>650</v>
      </c>
      <c r="L13" s="169">
        <f>T2</f>
        <v>341</v>
      </c>
      <c r="M13" s="189">
        <f>U2*2</f>
        <v>300</v>
      </c>
      <c r="N13" s="159"/>
      <c r="O13" s="162"/>
      <c r="P13" s="159"/>
      <c r="Q13" s="163">
        <f t="shared" si="2"/>
        <v>14241</v>
      </c>
      <c r="R13" s="163">
        <f t="shared" si="0"/>
        <v>10979</v>
      </c>
      <c r="S13" s="145"/>
      <c r="T13" s="140"/>
      <c r="U13" s="140"/>
    </row>
    <row r="14" spans="1:21" ht="21.75" customHeight="1">
      <c r="A14" s="156">
        <v>9</v>
      </c>
      <c r="B14" s="209" t="s">
        <v>54</v>
      </c>
      <c r="C14" s="166" t="s">
        <v>702</v>
      </c>
      <c r="D14" s="180">
        <v>24070</v>
      </c>
      <c r="E14" s="186"/>
      <c r="F14" s="158">
        <f t="shared" si="1"/>
        <v>24070</v>
      </c>
      <c r="G14" s="188">
        <v>750</v>
      </c>
      <c r="H14" s="159"/>
      <c r="I14" s="164">
        <v>3800</v>
      </c>
      <c r="J14" s="159"/>
      <c r="K14" s="162"/>
      <c r="L14" s="159"/>
      <c r="M14" s="159"/>
      <c r="N14" s="159"/>
      <c r="O14" s="162"/>
      <c r="P14" s="159"/>
      <c r="Q14" s="163">
        <f t="shared" si="2"/>
        <v>4550</v>
      </c>
      <c r="R14" s="163">
        <f t="shared" si="0"/>
        <v>19520</v>
      </c>
      <c r="S14" s="145"/>
      <c r="T14" s="140"/>
      <c r="U14" s="140"/>
    </row>
    <row r="15" spans="1:21" ht="21.75" customHeight="1">
      <c r="A15" s="156">
        <v>10</v>
      </c>
      <c r="B15" s="209" t="s">
        <v>20</v>
      </c>
      <c r="C15" s="166" t="s">
        <v>703</v>
      </c>
      <c r="D15" s="180">
        <v>24730</v>
      </c>
      <c r="E15" s="159"/>
      <c r="F15" s="158">
        <f t="shared" si="1"/>
        <v>24730</v>
      </c>
      <c r="G15" s="188">
        <v>750</v>
      </c>
      <c r="H15" s="159"/>
      <c r="I15" s="159"/>
      <c r="J15" s="159"/>
      <c r="K15" s="162"/>
      <c r="L15" s="159"/>
      <c r="M15" s="159"/>
      <c r="N15" s="159"/>
      <c r="O15" s="162"/>
      <c r="P15" s="159"/>
      <c r="Q15" s="163">
        <f t="shared" si="2"/>
        <v>750</v>
      </c>
      <c r="R15" s="163">
        <f t="shared" si="0"/>
        <v>23980</v>
      </c>
      <c r="S15" s="145"/>
      <c r="T15" s="140"/>
      <c r="U15" s="140"/>
    </row>
    <row r="16" spans="1:21" ht="21.75" customHeight="1">
      <c r="A16" s="156">
        <v>11</v>
      </c>
      <c r="B16" s="209" t="s">
        <v>21</v>
      </c>
      <c r="C16" s="166" t="s">
        <v>704</v>
      </c>
      <c r="D16" s="180">
        <v>25210</v>
      </c>
      <c r="E16" s="159"/>
      <c r="F16" s="158">
        <f t="shared" si="1"/>
        <v>25210</v>
      </c>
      <c r="G16" s="188">
        <v>750</v>
      </c>
      <c r="H16" s="160">
        <f>7600+5500</f>
        <v>13100</v>
      </c>
      <c r="I16" s="159"/>
      <c r="J16" s="159"/>
      <c r="K16" s="161">
        <f>S2</f>
        <v>650</v>
      </c>
      <c r="L16" s="159"/>
      <c r="M16" s="159"/>
      <c r="N16" s="159"/>
      <c r="O16" s="167"/>
      <c r="P16" s="159"/>
      <c r="Q16" s="163">
        <f t="shared" si="2"/>
        <v>14500</v>
      </c>
      <c r="R16" s="163">
        <f>F16-Q16-P16</f>
        <v>10710</v>
      </c>
      <c r="S16" s="145"/>
      <c r="T16" s="140"/>
      <c r="U16" s="140"/>
    </row>
    <row r="17" spans="1:21" ht="21.75" customHeight="1">
      <c r="A17" s="156">
        <v>12</v>
      </c>
      <c r="B17" s="209" t="s">
        <v>22</v>
      </c>
      <c r="C17" s="166" t="s">
        <v>705</v>
      </c>
      <c r="D17" s="180">
        <v>25380</v>
      </c>
      <c r="E17" s="159"/>
      <c r="F17" s="158">
        <f t="shared" si="1"/>
        <v>25380</v>
      </c>
      <c r="G17" s="188">
        <v>750</v>
      </c>
      <c r="H17" s="160">
        <f>3800+3584</f>
        <v>7384</v>
      </c>
      <c r="I17" s="159"/>
      <c r="J17" s="159"/>
      <c r="K17" s="161">
        <f>S2</f>
        <v>650</v>
      </c>
      <c r="L17" s="169">
        <f>T2</f>
        <v>341</v>
      </c>
      <c r="M17" s="159"/>
      <c r="N17" s="159"/>
      <c r="O17" s="167"/>
      <c r="P17" s="159"/>
      <c r="Q17" s="163">
        <f>SUM(G17:O17)</f>
        <v>9125</v>
      </c>
      <c r="R17" s="163">
        <f t="shared" si="0"/>
        <v>16255</v>
      </c>
      <c r="S17" s="145"/>
      <c r="T17" s="140"/>
      <c r="U17" s="140"/>
    </row>
    <row r="18" spans="1:21" ht="21.75" customHeight="1">
      <c r="A18" s="156">
        <v>13</v>
      </c>
      <c r="B18" s="209" t="s">
        <v>59</v>
      </c>
      <c r="C18" s="166" t="s">
        <v>706</v>
      </c>
      <c r="D18" s="180">
        <v>25450</v>
      </c>
      <c r="E18" s="159"/>
      <c r="F18" s="158">
        <f t="shared" si="1"/>
        <v>25450</v>
      </c>
      <c r="G18" s="188">
        <v>750</v>
      </c>
      <c r="H18" s="160">
        <f>2500+2688+1255</f>
        <v>6443</v>
      </c>
      <c r="I18" s="159"/>
      <c r="J18" s="159"/>
      <c r="K18" s="161">
        <f>S2</f>
        <v>650</v>
      </c>
      <c r="L18" s="169">
        <f>T2</f>
        <v>341</v>
      </c>
      <c r="M18" s="189">
        <f>U2</f>
        <v>150</v>
      </c>
      <c r="N18" s="190">
        <v>5600</v>
      </c>
      <c r="O18" s="191"/>
      <c r="P18" s="159"/>
      <c r="Q18" s="163">
        <f t="shared" si="2"/>
        <v>13934</v>
      </c>
      <c r="R18" s="163">
        <f t="shared" si="0"/>
        <v>11516</v>
      </c>
      <c r="S18" s="145"/>
      <c r="T18" s="140"/>
      <c r="U18" s="140"/>
    </row>
    <row r="19" spans="1:21" ht="21.75" customHeight="1">
      <c r="A19" s="156">
        <v>14</v>
      </c>
      <c r="B19" s="209" t="s">
        <v>23</v>
      </c>
      <c r="C19" s="166" t="s">
        <v>707</v>
      </c>
      <c r="D19" s="180">
        <v>25380</v>
      </c>
      <c r="E19" s="159"/>
      <c r="F19" s="158">
        <f t="shared" si="1"/>
        <v>25380</v>
      </c>
      <c r="G19" s="188">
        <v>750</v>
      </c>
      <c r="H19" s="160">
        <f>7500+5400</f>
        <v>12900</v>
      </c>
      <c r="I19" s="159"/>
      <c r="J19" s="159"/>
      <c r="K19" s="161">
        <f>S2</f>
        <v>650</v>
      </c>
      <c r="L19" s="159"/>
      <c r="M19" s="159"/>
      <c r="N19" s="159"/>
      <c r="O19" s="167"/>
      <c r="P19" s="159"/>
      <c r="Q19" s="163">
        <f t="shared" si="2"/>
        <v>14300</v>
      </c>
      <c r="R19" s="163">
        <f t="shared" si="0"/>
        <v>11080</v>
      </c>
      <c r="S19" s="145"/>
      <c r="T19" s="140"/>
      <c r="U19" s="140"/>
    </row>
    <row r="20" spans="1:21" ht="21.75" customHeight="1">
      <c r="A20" s="156">
        <v>15</v>
      </c>
      <c r="B20" s="209" t="s">
        <v>185</v>
      </c>
      <c r="C20" s="166" t="s">
        <v>708</v>
      </c>
      <c r="D20" s="180">
        <v>24270</v>
      </c>
      <c r="E20" s="159"/>
      <c r="F20" s="158">
        <f t="shared" si="1"/>
        <v>24270</v>
      </c>
      <c r="G20" s="188">
        <v>750</v>
      </c>
      <c r="H20" s="159"/>
      <c r="I20" s="164">
        <v>10900</v>
      </c>
      <c r="J20" s="159"/>
      <c r="K20" s="161">
        <f>S2</f>
        <v>650</v>
      </c>
      <c r="L20" s="169">
        <f>T2</f>
        <v>341</v>
      </c>
      <c r="M20" s="159"/>
      <c r="N20" s="159"/>
      <c r="O20" s="162"/>
      <c r="P20" s="159"/>
      <c r="Q20" s="163">
        <f t="shared" si="2"/>
        <v>12641</v>
      </c>
      <c r="R20" s="163">
        <f t="shared" si="0"/>
        <v>11629</v>
      </c>
      <c r="S20" s="145"/>
      <c r="T20" s="140"/>
      <c r="U20" s="140"/>
    </row>
    <row r="21" spans="1:21" ht="21.75" customHeight="1">
      <c r="A21" s="156">
        <v>16</v>
      </c>
      <c r="B21" s="209" t="s">
        <v>70</v>
      </c>
      <c r="C21" s="166" t="s">
        <v>709</v>
      </c>
      <c r="D21" s="180">
        <v>24310</v>
      </c>
      <c r="E21" s="186"/>
      <c r="F21" s="158">
        <f t="shared" si="1"/>
        <v>24310</v>
      </c>
      <c r="G21" s="188">
        <v>750</v>
      </c>
      <c r="H21" s="160">
        <v>7500</v>
      </c>
      <c r="I21" s="159"/>
      <c r="J21" s="159"/>
      <c r="K21" s="161">
        <f>S2</f>
        <v>650</v>
      </c>
      <c r="L21" s="169">
        <f>T2</f>
        <v>341</v>
      </c>
      <c r="M21" s="159"/>
      <c r="N21" s="159"/>
      <c r="O21" s="162"/>
      <c r="P21" s="159"/>
      <c r="Q21" s="163">
        <f t="shared" si="2"/>
        <v>9241</v>
      </c>
      <c r="R21" s="163">
        <f t="shared" si="0"/>
        <v>15069</v>
      </c>
      <c r="S21" s="145"/>
      <c r="T21" s="140"/>
      <c r="U21" s="140"/>
    </row>
    <row r="22" spans="1:21" ht="21.75" customHeight="1">
      <c r="A22" s="156">
        <v>17</v>
      </c>
      <c r="B22" s="209" t="s">
        <v>24</v>
      </c>
      <c r="C22" s="166" t="s">
        <v>710</v>
      </c>
      <c r="D22" s="180">
        <v>24530</v>
      </c>
      <c r="E22" s="159"/>
      <c r="F22" s="158">
        <f t="shared" si="1"/>
        <v>24530</v>
      </c>
      <c r="G22" s="188">
        <v>750</v>
      </c>
      <c r="H22" s="160">
        <f>12400</f>
        <v>12400</v>
      </c>
      <c r="I22" s="159"/>
      <c r="J22" s="159"/>
      <c r="K22" s="162"/>
      <c r="L22" s="159"/>
      <c r="M22" s="159"/>
      <c r="N22" s="190">
        <v>5800</v>
      </c>
      <c r="O22" s="162"/>
      <c r="P22" s="159"/>
      <c r="Q22" s="163">
        <f t="shared" si="2"/>
        <v>18950</v>
      </c>
      <c r="R22" s="163">
        <f t="shared" si="0"/>
        <v>5580</v>
      </c>
      <c r="S22" s="145"/>
      <c r="T22" s="140"/>
      <c r="U22" s="140"/>
    </row>
    <row r="23" spans="1:21" ht="21.75" customHeight="1">
      <c r="A23" s="156">
        <v>18</v>
      </c>
      <c r="B23" s="209" t="s">
        <v>25</v>
      </c>
      <c r="C23" s="166" t="s">
        <v>711</v>
      </c>
      <c r="D23" s="180">
        <v>25380</v>
      </c>
      <c r="E23" s="159"/>
      <c r="F23" s="158">
        <f t="shared" si="1"/>
        <v>25380</v>
      </c>
      <c r="G23" s="188">
        <v>750</v>
      </c>
      <c r="H23" s="160">
        <f>11200+3584</f>
        <v>14784</v>
      </c>
      <c r="I23" s="159"/>
      <c r="J23" s="159"/>
      <c r="K23" s="161">
        <f>S2</f>
        <v>650</v>
      </c>
      <c r="L23" s="159"/>
      <c r="M23" s="159"/>
      <c r="N23" s="159"/>
      <c r="O23" s="162"/>
      <c r="P23" s="159"/>
      <c r="Q23" s="163">
        <f t="shared" si="2"/>
        <v>16184</v>
      </c>
      <c r="R23" s="163">
        <f t="shared" si="0"/>
        <v>9196</v>
      </c>
      <c r="S23" s="145"/>
      <c r="T23" s="140"/>
      <c r="U23" s="140"/>
    </row>
    <row r="24" spans="1:21" ht="21.75" customHeight="1">
      <c r="A24" s="156">
        <v>19</v>
      </c>
      <c r="B24" s="209" t="s">
        <v>55</v>
      </c>
      <c r="C24" s="166" t="s">
        <v>712</v>
      </c>
      <c r="D24" s="180">
        <v>24440</v>
      </c>
      <c r="E24" s="186"/>
      <c r="F24" s="158">
        <f t="shared" si="1"/>
        <v>24440</v>
      </c>
      <c r="G24" s="188">
        <v>750</v>
      </c>
      <c r="H24" s="159"/>
      <c r="I24" s="159"/>
      <c r="J24" s="159"/>
      <c r="K24" s="161">
        <f>S2</f>
        <v>650</v>
      </c>
      <c r="L24" s="159"/>
      <c r="M24" s="159"/>
      <c r="N24" s="159"/>
      <c r="O24" s="162"/>
      <c r="P24" s="159"/>
      <c r="Q24" s="163">
        <f t="shared" si="2"/>
        <v>1400</v>
      </c>
      <c r="R24" s="163">
        <f t="shared" si="0"/>
        <v>23040</v>
      </c>
      <c r="S24" s="145"/>
      <c r="T24" s="140"/>
      <c r="U24" s="140"/>
    </row>
    <row r="25" spans="1:21" s="4" customFormat="1" ht="21.75" customHeight="1">
      <c r="A25" s="156">
        <v>20</v>
      </c>
      <c r="B25" s="209" t="s">
        <v>186</v>
      </c>
      <c r="C25" s="166" t="s">
        <v>713</v>
      </c>
      <c r="D25" s="180">
        <v>23910</v>
      </c>
      <c r="E25" s="186"/>
      <c r="F25" s="158">
        <f t="shared" si="1"/>
        <v>23910</v>
      </c>
      <c r="G25" s="188">
        <v>750</v>
      </c>
      <c r="H25" s="159"/>
      <c r="I25" s="164">
        <v>7500</v>
      </c>
      <c r="J25" s="192"/>
      <c r="K25" s="192"/>
      <c r="L25" s="192"/>
      <c r="M25" s="192"/>
      <c r="N25" s="192"/>
      <c r="O25" s="192"/>
      <c r="P25" s="162"/>
      <c r="Q25" s="163">
        <f t="shared" si="2"/>
        <v>8250</v>
      </c>
      <c r="R25" s="163">
        <f>F25-Q25-P25</f>
        <v>15660</v>
      </c>
      <c r="S25" s="145"/>
      <c r="T25" s="140"/>
      <c r="U25" s="140"/>
    </row>
    <row r="26" spans="1:21" s="4" customFormat="1" ht="21.75" customHeight="1">
      <c r="A26" s="156">
        <v>21</v>
      </c>
      <c r="B26" s="209" t="s">
        <v>184</v>
      </c>
      <c r="C26" s="166" t="s">
        <v>714</v>
      </c>
      <c r="D26" s="193">
        <v>24200</v>
      </c>
      <c r="E26" s="186"/>
      <c r="F26" s="158">
        <f t="shared" si="1"/>
        <v>24200</v>
      </c>
      <c r="G26" s="188">
        <v>750</v>
      </c>
      <c r="H26" s="159"/>
      <c r="I26" s="159"/>
      <c r="J26" s="159"/>
      <c r="K26" s="162"/>
      <c r="L26" s="159"/>
      <c r="M26" s="159"/>
      <c r="N26" s="159"/>
      <c r="O26" s="162"/>
      <c r="P26" s="159"/>
      <c r="Q26" s="163">
        <f t="shared" si="2"/>
        <v>750</v>
      </c>
      <c r="R26" s="163">
        <f t="shared" si="0"/>
        <v>23450</v>
      </c>
      <c r="S26" s="145"/>
      <c r="T26" s="140"/>
      <c r="U26" s="140"/>
    </row>
    <row r="27" spans="1:21" s="4" customFormat="1" ht="21.75" customHeight="1">
      <c r="A27" s="156">
        <v>22</v>
      </c>
      <c r="B27" s="209" t="s">
        <v>57</v>
      </c>
      <c r="C27" s="166" t="s">
        <v>715</v>
      </c>
      <c r="D27" s="180">
        <v>23750</v>
      </c>
      <c r="E27" s="186"/>
      <c r="F27" s="158">
        <f t="shared" si="1"/>
        <v>23750</v>
      </c>
      <c r="G27" s="188">
        <v>750</v>
      </c>
      <c r="H27" s="160">
        <v>7500</v>
      </c>
      <c r="I27" s="159"/>
      <c r="J27" s="159"/>
      <c r="K27" s="162"/>
      <c r="L27" s="159"/>
      <c r="M27" s="159"/>
      <c r="N27" s="190">
        <f>3500+2900</f>
        <v>6400</v>
      </c>
      <c r="O27" s="167"/>
      <c r="P27" s="159"/>
      <c r="Q27" s="163">
        <f t="shared" si="2"/>
        <v>14650</v>
      </c>
      <c r="R27" s="163">
        <f t="shared" si="0"/>
        <v>9100</v>
      </c>
      <c r="S27" s="145"/>
      <c r="T27" s="140"/>
      <c r="U27" s="140"/>
    </row>
    <row r="28" spans="1:21" s="4" customFormat="1" ht="21.75" customHeight="1">
      <c r="A28" s="156">
        <v>23</v>
      </c>
      <c r="B28" s="209" t="s">
        <v>153</v>
      </c>
      <c r="C28" s="166" t="s">
        <v>716</v>
      </c>
      <c r="D28" s="180">
        <v>24010</v>
      </c>
      <c r="E28" s="186"/>
      <c r="F28" s="158">
        <f t="shared" si="1"/>
        <v>24010</v>
      </c>
      <c r="G28" s="188">
        <v>750</v>
      </c>
      <c r="H28" s="159"/>
      <c r="I28" s="159"/>
      <c r="J28" s="159"/>
      <c r="K28" s="161">
        <f>S2</f>
        <v>650</v>
      </c>
      <c r="L28" s="159"/>
      <c r="M28" s="159"/>
      <c r="N28" s="159"/>
      <c r="O28" s="162"/>
      <c r="P28" s="159"/>
      <c r="Q28" s="163">
        <f t="shared" si="2"/>
        <v>1400</v>
      </c>
      <c r="R28" s="163">
        <f t="shared" si="0"/>
        <v>22610</v>
      </c>
      <c r="S28" s="145"/>
      <c r="T28" s="140"/>
      <c r="U28" s="140"/>
    </row>
    <row r="29" spans="1:21" s="4" customFormat="1" ht="21.75" customHeight="1">
      <c r="A29" s="156">
        <v>24</v>
      </c>
      <c r="B29" s="210" t="s">
        <v>62</v>
      </c>
      <c r="C29" s="166" t="s">
        <v>717</v>
      </c>
      <c r="D29" s="180">
        <v>23860</v>
      </c>
      <c r="E29" s="194"/>
      <c r="F29" s="195">
        <f t="shared" si="1"/>
        <v>23860</v>
      </c>
      <c r="G29" s="196">
        <v>750</v>
      </c>
      <c r="H29" s="197">
        <f>3800+3584</f>
        <v>7384</v>
      </c>
      <c r="I29" s="150"/>
      <c r="J29" s="150"/>
      <c r="K29" s="198">
        <f>S2</f>
        <v>650</v>
      </c>
      <c r="L29" s="199">
        <f>T2</f>
        <v>341</v>
      </c>
      <c r="M29" s="150"/>
      <c r="N29" s="150"/>
      <c r="O29" s="200"/>
      <c r="P29" s="150"/>
      <c r="Q29" s="201">
        <f t="shared" si="2"/>
        <v>9125</v>
      </c>
      <c r="R29" s="201">
        <f t="shared" si="0"/>
        <v>14735</v>
      </c>
      <c r="S29" s="145"/>
      <c r="T29" s="140"/>
      <c r="U29" s="140"/>
    </row>
    <row r="30" spans="1:21" s="4" customFormat="1" ht="21.75" customHeight="1">
      <c r="A30" s="156">
        <v>25</v>
      </c>
      <c r="B30" s="209" t="s">
        <v>166</v>
      </c>
      <c r="C30" s="166" t="s">
        <v>718</v>
      </c>
      <c r="D30" s="186">
        <v>23510</v>
      </c>
      <c r="E30" s="159"/>
      <c r="F30" s="158">
        <f t="shared" si="1"/>
        <v>23510</v>
      </c>
      <c r="G30" s="188">
        <v>750</v>
      </c>
      <c r="H30" s="188"/>
      <c r="I30" s="188"/>
      <c r="J30" s="188"/>
      <c r="K30" s="191"/>
      <c r="L30" s="159"/>
      <c r="M30" s="159"/>
      <c r="N30" s="159"/>
      <c r="O30" s="162"/>
      <c r="P30" s="159"/>
      <c r="Q30" s="163">
        <f t="shared" si="2"/>
        <v>750</v>
      </c>
      <c r="R30" s="163">
        <f t="shared" si="0"/>
        <v>22760</v>
      </c>
      <c r="S30" s="145"/>
      <c r="T30" s="140"/>
      <c r="U30" s="140"/>
    </row>
    <row r="31" spans="1:21" s="4" customFormat="1" ht="21.75" customHeight="1">
      <c r="A31" s="156">
        <v>26</v>
      </c>
      <c r="B31" s="209" t="s">
        <v>73</v>
      </c>
      <c r="C31" s="166" t="s">
        <v>719</v>
      </c>
      <c r="D31" s="186">
        <v>22560</v>
      </c>
      <c r="E31" s="159"/>
      <c r="F31" s="158">
        <f t="shared" si="1"/>
        <v>22560</v>
      </c>
      <c r="G31" s="188">
        <v>750</v>
      </c>
      <c r="H31" s="160">
        <v>3800</v>
      </c>
      <c r="I31" s="188"/>
      <c r="J31" s="188"/>
      <c r="K31" s="161">
        <f>S2</f>
        <v>650</v>
      </c>
      <c r="L31" s="159"/>
      <c r="M31" s="159"/>
      <c r="N31" s="159"/>
      <c r="O31" s="162"/>
      <c r="P31" s="159"/>
      <c r="Q31" s="163">
        <f t="shared" si="2"/>
        <v>5200</v>
      </c>
      <c r="R31" s="163">
        <f t="shared" si="0"/>
        <v>17360</v>
      </c>
      <c r="S31" s="145"/>
      <c r="T31" s="140"/>
      <c r="U31" s="140"/>
    </row>
    <row r="32" spans="1:21" s="4" customFormat="1" ht="21.75" customHeight="1">
      <c r="A32" s="156">
        <v>27</v>
      </c>
      <c r="B32" s="209" t="s">
        <v>74</v>
      </c>
      <c r="C32" s="166" t="s">
        <v>720</v>
      </c>
      <c r="D32" s="180">
        <v>23020</v>
      </c>
      <c r="E32" s="159"/>
      <c r="F32" s="158">
        <f t="shared" si="1"/>
        <v>23020</v>
      </c>
      <c r="G32" s="188">
        <v>750</v>
      </c>
      <c r="H32" s="188"/>
      <c r="I32" s="188"/>
      <c r="J32" s="188"/>
      <c r="K32" s="191"/>
      <c r="L32" s="159"/>
      <c r="M32" s="159"/>
      <c r="N32" s="159"/>
      <c r="O32" s="162"/>
      <c r="P32" s="159"/>
      <c r="Q32" s="163">
        <f t="shared" si="2"/>
        <v>750</v>
      </c>
      <c r="R32" s="163">
        <f t="shared" si="0"/>
        <v>22270</v>
      </c>
      <c r="S32" s="145"/>
      <c r="T32" s="140"/>
      <c r="U32" s="140"/>
    </row>
    <row r="33" spans="1:21" s="4" customFormat="1" ht="21.75" customHeight="1">
      <c r="A33" s="156">
        <v>28</v>
      </c>
      <c r="B33" s="209" t="s">
        <v>75</v>
      </c>
      <c r="C33" s="166" t="s">
        <v>721</v>
      </c>
      <c r="D33" s="186">
        <v>22360</v>
      </c>
      <c r="E33" s="159"/>
      <c r="F33" s="158">
        <f t="shared" si="1"/>
        <v>22360</v>
      </c>
      <c r="G33" s="188">
        <v>750</v>
      </c>
      <c r="H33" s="188"/>
      <c r="I33" s="188"/>
      <c r="J33" s="188"/>
      <c r="K33" s="191"/>
      <c r="L33" s="159"/>
      <c r="M33" s="159"/>
      <c r="N33" s="159"/>
      <c r="O33" s="162"/>
      <c r="P33" s="159"/>
      <c r="Q33" s="163">
        <f t="shared" si="2"/>
        <v>750</v>
      </c>
      <c r="R33" s="163">
        <f t="shared" si="0"/>
        <v>21610</v>
      </c>
      <c r="S33" s="145"/>
      <c r="T33" s="140"/>
      <c r="U33" s="140"/>
    </row>
    <row r="34" spans="1:21" s="4" customFormat="1" ht="21.75" customHeight="1">
      <c r="A34" s="156">
        <v>29</v>
      </c>
      <c r="B34" s="209" t="s">
        <v>80</v>
      </c>
      <c r="C34" s="166" t="s">
        <v>722</v>
      </c>
      <c r="D34" s="186">
        <v>23020</v>
      </c>
      <c r="E34" s="159"/>
      <c r="F34" s="158">
        <f t="shared" si="1"/>
        <v>23020</v>
      </c>
      <c r="G34" s="188">
        <v>750</v>
      </c>
      <c r="H34" s="188"/>
      <c r="I34" s="188"/>
      <c r="J34" s="188"/>
      <c r="K34" s="191"/>
      <c r="L34" s="159"/>
      <c r="M34" s="159"/>
      <c r="N34" s="159"/>
      <c r="O34" s="162"/>
      <c r="P34" s="159"/>
      <c r="Q34" s="163">
        <f t="shared" si="2"/>
        <v>750</v>
      </c>
      <c r="R34" s="163">
        <f t="shared" si="0"/>
        <v>22270</v>
      </c>
      <c r="S34" s="145"/>
      <c r="T34" s="140"/>
      <c r="U34" s="140"/>
    </row>
    <row r="35" spans="1:21" ht="21.75" customHeight="1">
      <c r="A35" s="156">
        <v>30</v>
      </c>
      <c r="B35" s="209" t="s">
        <v>81</v>
      </c>
      <c r="C35" s="166" t="s">
        <v>723</v>
      </c>
      <c r="D35" s="186">
        <v>22400</v>
      </c>
      <c r="E35" s="159"/>
      <c r="F35" s="158">
        <f t="shared" si="1"/>
        <v>22400</v>
      </c>
      <c r="G35" s="188">
        <v>750</v>
      </c>
      <c r="H35" s="160">
        <v>1300</v>
      </c>
      <c r="I35" s="188"/>
      <c r="J35" s="188"/>
      <c r="K35" s="161">
        <f>S2</f>
        <v>650</v>
      </c>
      <c r="L35" s="159"/>
      <c r="M35" s="159"/>
      <c r="N35" s="159"/>
      <c r="O35" s="162"/>
      <c r="P35" s="159"/>
      <c r="Q35" s="163">
        <f t="shared" si="2"/>
        <v>2700</v>
      </c>
      <c r="R35" s="163">
        <f t="shared" si="0"/>
        <v>19700</v>
      </c>
      <c r="S35" s="145"/>
      <c r="T35" s="140"/>
      <c r="U35" s="140"/>
    </row>
    <row r="36" spans="1:21" ht="21.75" customHeight="1">
      <c r="A36" s="156">
        <v>31</v>
      </c>
      <c r="B36" s="209" t="s">
        <v>16</v>
      </c>
      <c r="C36" s="166" t="s">
        <v>724</v>
      </c>
      <c r="D36" s="186">
        <v>23020</v>
      </c>
      <c r="E36" s="157"/>
      <c r="F36" s="158">
        <f t="shared" si="1"/>
        <v>23020</v>
      </c>
      <c r="G36" s="188">
        <v>750</v>
      </c>
      <c r="H36" s="162"/>
      <c r="I36" s="164">
        <v>7500</v>
      </c>
      <c r="J36" s="159"/>
      <c r="K36" s="161">
        <f>S2</f>
        <v>650</v>
      </c>
      <c r="L36" s="159"/>
      <c r="M36" s="159"/>
      <c r="N36" s="159"/>
      <c r="O36" s="162"/>
      <c r="P36" s="159"/>
      <c r="Q36" s="163">
        <f t="shared" si="2"/>
        <v>8900</v>
      </c>
      <c r="R36" s="163">
        <f>F36-Q36-P36</f>
        <v>14120</v>
      </c>
      <c r="S36" s="145"/>
      <c r="T36" s="140"/>
      <c r="U36" s="140"/>
    </row>
    <row r="37" spans="1:21" ht="21.75" customHeight="1">
      <c r="A37" s="156">
        <v>32</v>
      </c>
      <c r="B37" s="209" t="s">
        <v>143</v>
      </c>
      <c r="C37" s="166" t="s">
        <v>725</v>
      </c>
      <c r="D37" s="186">
        <v>21940</v>
      </c>
      <c r="E37" s="157"/>
      <c r="F37" s="158">
        <f t="shared" si="1"/>
        <v>21940</v>
      </c>
      <c r="G37" s="188">
        <v>750</v>
      </c>
      <c r="H37" s="162"/>
      <c r="I37" s="162"/>
      <c r="J37" s="159"/>
      <c r="K37" s="162"/>
      <c r="L37" s="159"/>
      <c r="M37" s="159"/>
      <c r="N37" s="159"/>
      <c r="O37" s="162"/>
      <c r="P37" s="159"/>
      <c r="Q37" s="163">
        <f t="shared" si="2"/>
        <v>750</v>
      </c>
      <c r="R37" s="163">
        <f>F37-Q37</f>
        <v>21190</v>
      </c>
      <c r="S37" s="145"/>
      <c r="T37" s="140"/>
      <c r="U37" s="140"/>
    </row>
    <row r="38" spans="1:21" ht="21.75" customHeight="1">
      <c r="A38" s="156">
        <v>33</v>
      </c>
      <c r="B38" s="139" t="s">
        <v>159</v>
      </c>
      <c r="C38" s="166" t="s">
        <v>726</v>
      </c>
      <c r="D38" s="202">
        <v>19960</v>
      </c>
      <c r="E38" s="157"/>
      <c r="F38" s="158">
        <f>SUM(D38:E38)</f>
        <v>19960</v>
      </c>
      <c r="G38" s="157">
        <v>750</v>
      </c>
      <c r="H38" s="159"/>
      <c r="I38" s="159"/>
      <c r="J38" s="159"/>
      <c r="K38" s="159"/>
      <c r="L38" s="159"/>
      <c r="M38" s="159"/>
      <c r="N38" s="190">
        <v>8700</v>
      </c>
      <c r="O38" s="162"/>
      <c r="P38" s="159"/>
      <c r="Q38" s="170">
        <f t="shared" si="2"/>
        <v>9450</v>
      </c>
      <c r="R38" s="170">
        <f aca="true" t="shared" si="3" ref="R38:R44">F38-Q38-P38</f>
        <v>10510</v>
      </c>
      <c r="S38" s="145"/>
      <c r="T38" s="140"/>
      <c r="U38" s="140"/>
    </row>
    <row r="39" spans="1:21" ht="21.75" customHeight="1">
      <c r="A39" s="156">
        <v>34</v>
      </c>
      <c r="B39" s="209" t="s">
        <v>171</v>
      </c>
      <c r="C39" s="166" t="s">
        <v>727</v>
      </c>
      <c r="D39" s="186">
        <v>20190</v>
      </c>
      <c r="E39" s="157"/>
      <c r="F39" s="158">
        <f t="shared" si="1"/>
        <v>20190</v>
      </c>
      <c r="G39" s="157">
        <v>750</v>
      </c>
      <c r="H39" s="159"/>
      <c r="I39" s="159"/>
      <c r="J39" s="159"/>
      <c r="K39" s="159"/>
      <c r="L39" s="159"/>
      <c r="M39" s="159"/>
      <c r="N39" s="159"/>
      <c r="O39" s="162"/>
      <c r="P39" s="159"/>
      <c r="Q39" s="170">
        <f t="shared" si="2"/>
        <v>750</v>
      </c>
      <c r="R39" s="170">
        <f t="shared" si="3"/>
        <v>19440</v>
      </c>
      <c r="S39" s="145"/>
      <c r="T39" s="140"/>
      <c r="U39" s="140"/>
    </row>
    <row r="40" spans="1:21" ht="21.75" customHeight="1">
      <c r="A40" s="156">
        <v>35</v>
      </c>
      <c r="B40" s="209" t="s">
        <v>172</v>
      </c>
      <c r="C40" s="166" t="s">
        <v>728</v>
      </c>
      <c r="D40" s="186">
        <v>20370</v>
      </c>
      <c r="E40" s="157"/>
      <c r="F40" s="158">
        <f t="shared" si="1"/>
        <v>20370</v>
      </c>
      <c r="G40" s="157">
        <v>750</v>
      </c>
      <c r="H40" s="159"/>
      <c r="I40" s="159"/>
      <c r="J40" s="159"/>
      <c r="K40" s="159"/>
      <c r="L40" s="159"/>
      <c r="M40" s="159"/>
      <c r="N40" s="159"/>
      <c r="O40" s="162"/>
      <c r="P40" s="159"/>
      <c r="Q40" s="170">
        <f t="shared" si="2"/>
        <v>750</v>
      </c>
      <c r="R40" s="170">
        <f t="shared" si="3"/>
        <v>19620</v>
      </c>
      <c r="S40" s="145"/>
      <c r="T40" s="140"/>
      <c r="U40" s="140"/>
    </row>
    <row r="41" spans="1:21" ht="21.75" customHeight="1">
      <c r="A41" s="156">
        <v>36</v>
      </c>
      <c r="B41" s="209" t="s">
        <v>693</v>
      </c>
      <c r="C41" s="166" t="s">
        <v>729</v>
      </c>
      <c r="D41" s="186">
        <v>20370</v>
      </c>
      <c r="E41" s="157"/>
      <c r="F41" s="158">
        <f t="shared" si="1"/>
        <v>20370</v>
      </c>
      <c r="G41" s="157">
        <v>750</v>
      </c>
      <c r="H41" s="159"/>
      <c r="I41" s="159"/>
      <c r="J41" s="159"/>
      <c r="K41" s="159"/>
      <c r="L41" s="159"/>
      <c r="M41" s="159"/>
      <c r="N41" s="159"/>
      <c r="O41" s="162"/>
      <c r="P41" s="159"/>
      <c r="Q41" s="170">
        <f>SUM(G41:O41)</f>
        <v>750</v>
      </c>
      <c r="R41" s="170">
        <f t="shared" si="3"/>
        <v>19620</v>
      </c>
      <c r="S41" s="145"/>
      <c r="T41" s="140"/>
      <c r="U41" s="140"/>
    </row>
    <row r="42" spans="1:21" ht="21.75" customHeight="1">
      <c r="A42" s="156">
        <v>37</v>
      </c>
      <c r="B42" s="209" t="s">
        <v>173</v>
      </c>
      <c r="C42" s="166" t="s">
        <v>730</v>
      </c>
      <c r="D42" s="186">
        <v>20370</v>
      </c>
      <c r="E42" s="157"/>
      <c r="F42" s="158">
        <f t="shared" si="1"/>
        <v>20370</v>
      </c>
      <c r="G42" s="157">
        <v>750</v>
      </c>
      <c r="H42" s="159"/>
      <c r="I42" s="159"/>
      <c r="J42" s="159"/>
      <c r="K42" s="198">
        <f>S2</f>
        <v>650</v>
      </c>
      <c r="L42" s="159"/>
      <c r="M42" s="159"/>
      <c r="N42" s="159"/>
      <c r="O42" s="162"/>
      <c r="P42" s="159"/>
      <c r="Q42" s="170">
        <f t="shared" si="2"/>
        <v>1400</v>
      </c>
      <c r="R42" s="170">
        <f t="shared" si="3"/>
        <v>18970</v>
      </c>
      <c r="S42" s="145"/>
      <c r="T42" s="140"/>
      <c r="U42" s="140"/>
    </row>
    <row r="43" spans="1:21" ht="21.75" customHeight="1">
      <c r="A43" s="156">
        <v>38</v>
      </c>
      <c r="B43" s="209" t="s">
        <v>180</v>
      </c>
      <c r="C43" s="166" t="s">
        <v>731</v>
      </c>
      <c r="D43" s="186">
        <v>19510</v>
      </c>
      <c r="E43" s="157"/>
      <c r="F43" s="158">
        <f t="shared" si="1"/>
        <v>19510</v>
      </c>
      <c r="G43" s="157">
        <v>750</v>
      </c>
      <c r="H43" s="159"/>
      <c r="I43" s="159"/>
      <c r="J43" s="159"/>
      <c r="K43" s="159"/>
      <c r="L43" s="159"/>
      <c r="M43" s="159"/>
      <c r="N43" s="190">
        <v>5900</v>
      </c>
      <c r="O43" s="162"/>
      <c r="P43" s="159"/>
      <c r="Q43" s="170">
        <f>SUM(G43:O43)</f>
        <v>6650</v>
      </c>
      <c r="R43" s="170">
        <f t="shared" si="3"/>
        <v>12860</v>
      </c>
      <c r="S43" s="145"/>
      <c r="T43" s="140"/>
      <c r="U43" s="140"/>
    </row>
    <row r="44" spans="1:21" ht="21.75" customHeight="1">
      <c r="A44" s="156">
        <v>39</v>
      </c>
      <c r="B44" s="209" t="s">
        <v>187</v>
      </c>
      <c r="C44" s="166" t="s">
        <v>732</v>
      </c>
      <c r="D44" s="186">
        <v>19420</v>
      </c>
      <c r="E44" s="157"/>
      <c r="F44" s="158">
        <f t="shared" si="1"/>
        <v>19420</v>
      </c>
      <c r="G44" s="157">
        <v>750</v>
      </c>
      <c r="H44" s="160">
        <v>3800</v>
      </c>
      <c r="I44" s="159"/>
      <c r="J44" s="159"/>
      <c r="K44" s="159"/>
      <c r="L44" s="159"/>
      <c r="M44" s="159"/>
      <c r="N44" s="159"/>
      <c r="O44" s="162"/>
      <c r="P44" s="159"/>
      <c r="Q44" s="170">
        <f>SUM(G44:O44)</f>
        <v>4550</v>
      </c>
      <c r="R44" s="170">
        <f t="shared" si="3"/>
        <v>14870</v>
      </c>
      <c r="S44" s="145"/>
      <c r="T44" s="140"/>
      <c r="U44" s="140"/>
    </row>
    <row r="45" spans="1:21" ht="21.75" customHeight="1">
      <c r="A45" s="156">
        <v>40</v>
      </c>
      <c r="B45" s="209" t="s">
        <v>27</v>
      </c>
      <c r="C45" s="166" t="s">
        <v>733</v>
      </c>
      <c r="D45" s="203">
        <v>15920</v>
      </c>
      <c r="E45" s="187"/>
      <c r="F45" s="158">
        <f t="shared" si="1"/>
        <v>15920</v>
      </c>
      <c r="G45" s="159">
        <v>750</v>
      </c>
      <c r="H45" s="160">
        <v>7500</v>
      </c>
      <c r="I45" s="188"/>
      <c r="J45" s="159"/>
      <c r="K45" s="161">
        <f>S2</f>
        <v>650</v>
      </c>
      <c r="L45" s="169">
        <f>T2</f>
        <v>341</v>
      </c>
      <c r="M45" s="159"/>
      <c r="N45" s="159"/>
      <c r="O45" s="162"/>
      <c r="P45" s="159"/>
      <c r="Q45" s="163">
        <f t="shared" si="2"/>
        <v>9241</v>
      </c>
      <c r="R45" s="163">
        <f aca="true" t="shared" si="4" ref="R45:R100">F45-Q45</f>
        <v>6679</v>
      </c>
      <c r="S45" s="145"/>
      <c r="T45" s="140"/>
      <c r="U45" s="140"/>
    </row>
    <row r="46" spans="1:21" ht="21.75" customHeight="1">
      <c r="A46" s="156">
        <v>41</v>
      </c>
      <c r="B46" s="209" t="s">
        <v>72</v>
      </c>
      <c r="C46" s="166" t="s">
        <v>734</v>
      </c>
      <c r="D46" s="157">
        <v>15130</v>
      </c>
      <c r="E46" s="155"/>
      <c r="F46" s="158">
        <f t="shared" si="1"/>
        <v>15130</v>
      </c>
      <c r="G46" s="159">
        <v>750</v>
      </c>
      <c r="H46" s="159"/>
      <c r="I46" s="164">
        <v>3800</v>
      </c>
      <c r="J46" s="159"/>
      <c r="K46" s="162"/>
      <c r="L46" s="159"/>
      <c r="M46" s="159"/>
      <c r="N46" s="159"/>
      <c r="O46" s="162"/>
      <c r="P46" s="159"/>
      <c r="Q46" s="163">
        <f t="shared" si="2"/>
        <v>4550</v>
      </c>
      <c r="R46" s="163">
        <f t="shared" si="4"/>
        <v>10580</v>
      </c>
      <c r="S46" s="145"/>
      <c r="T46" s="140"/>
      <c r="U46" s="140"/>
    </row>
    <row r="47" spans="1:21" ht="21.75" customHeight="1">
      <c r="A47" s="156">
        <v>42</v>
      </c>
      <c r="B47" s="209" t="s">
        <v>71</v>
      </c>
      <c r="C47" s="166" t="s">
        <v>735</v>
      </c>
      <c r="D47" s="157">
        <v>15870</v>
      </c>
      <c r="E47" s="181"/>
      <c r="F47" s="158">
        <f t="shared" si="1"/>
        <v>15870</v>
      </c>
      <c r="G47" s="159">
        <v>750</v>
      </c>
      <c r="H47" s="160">
        <v>3800</v>
      </c>
      <c r="I47" s="159"/>
      <c r="J47" s="159"/>
      <c r="K47" s="162"/>
      <c r="L47" s="159"/>
      <c r="M47" s="159"/>
      <c r="N47" s="159"/>
      <c r="O47" s="162"/>
      <c r="P47" s="159"/>
      <c r="Q47" s="163">
        <f t="shared" si="2"/>
        <v>4550</v>
      </c>
      <c r="R47" s="163">
        <f t="shared" si="4"/>
        <v>11320</v>
      </c>
      <c r="S47" s="145"/>
      <c r="T47" s="140"/>
      <c r="U47" s="140"/>
    </row>
    <row r="48" spans="1:21" ht="21.75" customHeight="1">
      <c r="A48" s="156">
        <v>43</v>
      </c>
      <c r="B48" s="209" t="s">
        <v>167</v>
      </c>
      <c r="C48" s="166" t="s">
        <v>736</v>
      </c>
      <c r="D48" s="157">
        <v>16260</v>
      </c>
      <c r="E48" s="181"/>
      <c r="F48" s="158">
        <f t="shared" si="1"/>
        <v>16260</v>
      </c>
      <c r="G48" s="162">
        <v>750</v>
      </c>
      <c r="H48" s="160">
        <f>3800+2313</f>
        <v>6113</v>
      </c>
      <c r="I48" s="159"/>
      <c r="J48" s="159"/>
      <c r="K48" s="161">
        <f>S2</f>
        <v>650</v>
      </c>
      <c r="L48" s="159"/>
      <c r="M48" s="159"/>
      <c r="N48" s="159"/>
      <c r="O48" s="162"/>
      <c r="P48" s="159"/>
      <c r="Q48" s="163">
        <f t="shared" si="2"/>
        <v>7513</v>
      </c>
      <c r="R48" s="163">
        <f t="shared" si="4"/>
        <v>8747</v>
      </c>
      <c r="S48" s="145"/>
      <c r="T48" s="140"/>
      <c r="U48" s="140"/>
    </row>
    <row r="49" spans="1:21" ht="21.75" customHeight="1">
      <c r="A49" s="156">
        <v>44</v>
      </c>
      <c r="B49" s="209" t="s">
        <v>28</v>
      </c>
      <c r="C49" s="166" t="s">
        <v>737</v>
      </c>
      <c r="D49" s="157">
        <v>15900</v>
      </c>
      <c r="E49" s="155"/>
      <c r="F49" s="158">
        <f t="shared" si="1"/>
        <v>15900</v>
      </c>
      <c r="G49" s="159">
        <v>750</v>
      </c>
      <c r="H49" s="160">
        <f>6200+2139</f>
        <v>8339</v>
      </c>
      <c r="I49" s="159"/>
      <c r="J49" s="159"/>
      <c r="K49" s="161">
        <f>S2</f>
        <v>650</v>
      </c>
      <c r="L49" s="159"/>
      <c r="M49" s="159"/>
      <c r="N49" s="159"/>
      <c r="O49" s="162"/>
      <c r="P49" s="159"/>
      <c r="Q49" s="163">
        <f t="shared" si="2"/>
        <v>9739</v>
      </c>
      <c r="R49" s="163">
        <f t="shared" si="4"/>
        <v>6161</v>
      </c>
      <c r="S49" s="145"/>
      <c r="T49" s="140"/>
      <c r="U49" s="140"/>
    </row>
    <row r="50" spans="1:21" ht="21.75" customHeight="1">
      <c r="A50" s="156">
        <v>45</v>
      </c>
      <c r="B50" s="209" t="s">
        <v>29</v>
      </c>
      <c r="C50" s="166" t="s">
        <v>738</v>
      </c>
      <c r="D50" s="157">
        <v>14550</v>
      </c>
      <c r="E50" s="155"/>
      <c r="F50" s="158">
        <f t="shared" si="1"/>
        <v>14550</v>
      </c>
      <c r="G50" s="159">
        <v>728</v>
      </c>
      <c r="H50" s="159"/>
      <c r="I50" s="164">
        <v>3800</v>
      </c>
      <c r="J50" s="159"/>
      <c r="K50" s="162"/>
      <c r="L50" s="159"/>
      <c r="M50" s="159"/>
      <c r="N50" s="159"/>
      <c r="O50" s="162"/>
      <c r="P50" s="159"/>
      <c r="Q50" s="163">
        <f t="shared" si="2"/>
        <v>4528</v>
      </c>
      <c r="R50" s="163">
        <f t="shared" si="4"/>
        <v>10022</v>
      </c>
      <c r="S50" s="145"/>
      <c r="T50" s="140"/>
      <c r="U50" s="140"/>
    </row>
    <row r="51" spans="1:21" ht="21.75" customHeight="1">
      <c r="A51" s="156">
        <v>46</v>
      </c>
      <c r="B51" s="210" t="s">
        <v>183</v>
      </c>
      <c r="C51" s="166" t="s">
        <v>739</v>
      </c>
      <c r="D51" s="157">
        <v>14410</v>
      </c>
      <c r="E51" s="204"/>
      <c r="F51" s="195">
        <f t="shared" si="1"/>
        <v>14410</v>
      </c>
      <c r="G51" s="159">
        <v>721</v>
      </c>
      <c r="H51" s="197">
        <f>6200+1259</f>
        <v>7459</v>
      </c>
      <c r="I51" s="150"/>
      <c r="J51" s="150"/>
      <c r="K51" s="198">
        <f>S2</f>
        <v>650</v>
      </c>
      <c r="L51" s="150"/>
      <c r="M51" s="150"/>
      <c r="N51" s="150"/>
      <c r="O51" s="205"/>
      <c r="P51" s="150"/>
      <c r="Q51" s="201">
        <f t="shared" si="2"/>
        <v>8830</v>
      </c>
      <c r="R51" s="201">
        <f t="shared" si="4"/>
        <v>5580</v>
      </c>
      <c r="S51" s="145"/>
      <c r="T51" s="140"/>
      <c r="U51" s="140"/>
    </row>
    <row r="52" spans="1:21" ht="21.75" customHeight="1">
      <c r="A52" s="156">
        <v>47</v>
      </c>
      <c r="B52" s="209" t="s">
        <v>30</v>
      </c>
      <c r="C52" s="166" t="s">
        <v>740</v>
      </c>
      <c r="D52" s="157">
        <v>15920</v>
      </c>
      <c r="E52" s="155"/>
      <c r="F52" s="158">
        <f t="shared" si="1"/>
        <v>15920</v>
      </c>
      <c r="G52" s="159">
        <v>750</v>
      </c>
      <c r="H52" s="159"/>
      <c r="I52" s="164">
        <f>6800</f>
        <v>6800</v>
      </c>
      <c r="J52" s="159"/>
      <c r="K52" s="161">
        <f>S2</f>
        <v>650</v>
      </c>
      <c r="L52" s="159"/>
      <c r="M52" s="159"/>
      <c r="N52" s="159"/>
      <c r="O52" s="162"/>
      <c r="P52" s="159"/>
      <c r="Q52" s="163">
        <f t="shared" si="2"/>
        <v>8200</v>
      </c>
      <c r="R52" s="163">
        <f t="shared" si="4"/>
        <v>7720</v>
      </c>
      <c r="S52" s="145"/>
      <c r="T52" s="140"/>
      <c r="U52" s="140"/>
    </row>
    <row r="53" spans="1:21" ht="21.75" customHeight="1">
      <c r="A53" s="156">
        <v>48</v>
      </c>
      <c r="B53" s="209" t="s">
        <v>31</v>
      </c>
      <c r="C53" s="166" t="s">
        <v>741</v>
      </c>
      <c r="D53" s="157">
        <v>16300</v>
      </c>
      <c r="E53" s="155"/>
      <c r="F53" s="158">
        <f t="shared" si="1"/>
        <v>16300</v>
      </c>
      <c r="G53" s="162">
        <v>750</v>
      </c>
      <c r="H53" s="159"/>
      <c r="I53" s="159"/>
      <c r="J53" s="159"/>
      <c r="K53" s="162"/>
      <c r="L53" s="159"/>
      <c r="M53" s="159"/>
      <c r="N53" s="159"/>
      <c r="O53" s="162"/>
      <c r="P53" s="159"/>
      <c r="Q53" s="163">
        <f t="shared" si="2"/>
        <v>750</v>
      </c>
      <c r="R53" s="163">
        <f t="shared" si="4"/>
        <v>15550</v>
      </c>
      <c r="S53" s="145"/>
      <c r="T53" s="140"/>
      <c r="U53" s="140"/>
    </row>
    <row r="54" spans="1:21" ht="21.75" customHeight="1">
      <c r="A54" s="156">
        <v>49</v>
      </c>
      <c r="B54" s="209" t="s">
        <v>32</v>
      </c>
      <c r="C54" s="166" t="s">
        <v>742</v>
      </c>
      <c r="D54" s="157">
        <v>15870</v>
      </c>
      <c r="E54" s="181"/>
      <c r="F54" s="158">
        <f t="shared" si="1"/>
        <v>15870</v>
      </c>
      <c r="G54" s="159">
        <v>750</v>
      </c>
      <c r="H54" s="159"/>
      <c r="I54" s="159"/>
      <c r="J54" s="159"/>
      <c r="K54" s="161">
        <f>S2</f>
        <v>650</v>
      </c>
      <c r="L54" s="169">
        <f>T2</f>
        <v>341</v>
      </c>
      <c r="M54" s="159"/>
      <c r="N54" s="159"/>
      <c r="O54" s="162"/>
      <c r="P54" s="159"/>
      <c r="Q54" s="163">
        <f t="shared" si="2"/>
        <v>1741</v>
      </c>
      <c r="R54" s="163">
        <f t="shared" si="4"/>
        <v>14129</v>
      </c>
      <c r="S54" s="145"/>
      <c r="T54" s="140"/>
      <c r="U54" s="140"/>
    </row>
    <row r="55" spans="1:21" ht="21.75" customHeight="1">
      <c r="A55" s="156">
        <v>50</v>
      </c>
      <c r="B55" s="209" t="s">
        <v>33</v>
      </c>
      <c r="C55" s="166" t="s">
        <v>743</v>
      </c>
      <c r="D55" s="157">
        <v>15930</v>
      </c>
      <c r="E55" s="155"/>
      <c r="F55" s="158">
        <f t="shared" si="1"/>
        <v>15930</v>
      </c>
      <c r="G55" s="159">
        <v>750</v>
      </c>
      <c r="H55" s="159"/>
      <c r="I55" s="159"/>
      <c r="J55" s="159"/>
      <c r="K55" s="162"/>
      <c r="L55" s="159"/>
      <c r="M55" s="159"/>
      <c r="N55" s="159"/>
      <c r="O55" s="162"/>
      <c r="P55" s="159"/>
      <c r="Q55" s="163">
        <f t="shared" si="2"/>
        <v>750</v>
      </c>
      <c r="R55" s="163">
        <f t="shared" si="4"/>
        <v>15180</v>
      </c>
      <c r="S55" s="145"/>
      <c r="T55" s="140"/>
      <c r="U55" s="140"/>
    </row>
    <row r="56" spans="1:21" s="4" customFormat="1" ht="21.75" customHeight="1">
      <c r="A56" s="156">
        <v>51</v>
      </c>
      <c r="B56" s="209" t="s">
        <v>34</v>
      </c>
      <c r="C56" s="166" t="s">
        <v>744</v>
      </c>
      <c r="D56" s="157">
        <v>15870</v>
      </c>
      <c r="E56" s="155"/>
      <c r="F56" s="158">
        <f t="shared" si="1"/>
        <v>15870</v>
      </c>
      <c r="G56" s="159">
        <v>750</v>
      </c>
      <c r="H56" s="159"/>
      <c r="I56" s="164">
        <f>7500+1688</f>
        <v>9188</v>
      </c>
      <c r="J56" s="159"/>
      <c r="K56" s="161">
        <f>S2</f>
        <v>650</v>
      </c>
      <c r="L56" s="159"/>
      <c r="M56" s="159"/>
      <c r="N56" s="159"/>
      <c r="O56" s="162"/>
      <c r="P56" s="159"/>
      <c r="Q56" s="163">
        <f t="shared" si="2"/>
        <v>10588</v>
      </c>
      <c r="R56" s="163">
        <f t="shared" si="4"/>
        <v>5282</v>
      </c>
      <c r="S56" s="145"/>
      <c r="T56" s="140"/>
      <c r="U56" s="140"/>
    </row>
    <row r="57" spans="1:21" s="4" customFormat="1" ht="21.75" customHeight="1">
      <c r="A57" s="156">
        <v>52</v>
      </c>
      <c r="B57" s="138" t="s">
        <v>35</v>
      </c>
      <c r="C57" s="166" t="s">
        <v>745</v>
      </c>
      <c r="D57" s="157">
        <v>16000</v>
      </c>
      <c r="E57" s="155"/>
      <c r="F57" s="158">
        <f t="shared" si="1"/>
        <v>16000</v>
      </c>
      <c r="G57" s="159">
        <v>750</v>
      </c>
      <c r="H57" s="159"/>
      <c r="I57" s="164">
        <v>7000</v>
      </c>
      <c r="J57" s="159"/>
      <c r="K57" s="162"/>
      <c r="L57" s="159"/>
      <c r="M57" s="159"/>
      <c r="N57" s="159"/>
      <c r="O57" s="162"/>
      <c r="P57" s="159"/>
      <c r="Q57" s="163">
        <f t="shared" si="2"/>
        <v>7750</v>
      </c>
      <c r="R57" s="163">
        <f t="shared" si="4"/>
        <v>8250</v>
      </c>
      <c r="S57" s="145"/>
      <c r="T57" s="140"/>
      <c r="U57" s="140"/>
    </row>
    <row r="58" spans="1:21" s="4" customFormat="1" ht="21.75" customHeight="1">
      <c r="A58" s="156">
        <v>53</v>
      </c>
      <c r="B58" s="209" t="s">
        <v>36</v>
      </c>
      <c r="C58" s="166" t="s">
        <v>746</v>
      </c>
      <c r="D58" s="157">
        <v>16000</v>
      </c>
      <c r="E58" s="155"/>
      <c r="F58" s="158">
        <f t="shared" si="1"/>
        <v>16000</v>
      </c>
      <c r="G58" s="159">
        <v>750</v>
      </c>
      <c r="H58" s="159"/>
      <c r="I58" s="159"/>
      <c r="J58" s="168">
        <v>3800</v>
      </c>
      <c r="K58" s="162"/>
      <c r="L58" s="159"/>
      <c r="M58" s="159"/>
      <c r="N58" s="159"/>
      <c r="O58" s="162"/>
      <c r="P58" s="159"/>
      <c r="Q58" s="163">
        <f t="shared" si="2"/>
        <v>4550</v>
      </c>
      <c r="R58" s="163">
        <f t="shared" si="4"/>
        <v>11450</v>
      </c>
      <c r="S58" s="145"/>
      <c r="T58" s="140"/>
      <c r="U58" s="140"/>
    </row>
    <row r="59" spans="1:21" s="4" customFormat="1" ht="21.75" customHeight="1">
      <c r="A59" s="156">
        <v>54</v>
      </c>
      <c r="B59" s="209" t="s">
        <v>49</v>
      </c>
      <c r="C59" s="166" t="s">
        <v>747</v>
      </c>
      <c r="D59" s="157">
        <v>16210</v>
      </c>
      <c r="E59" s="155"/>
      <c r="F59" s="158">
        <f t="shared" si="1"/>
        <v>16210</v>
      </c>
      <c r="G59" s="159">
        <v>750</v>
      </c>
      <c r="H59" s="159"/>
      <c r="I59" s="159"/>
      <c r="J59" s="159"/>
      <c r="K59" s="162"/>
      <c r="L59" s="159"/>
      <c r="M59" s="159"/>
      <c r="N59" s="159"/>
      <c r="O59" s="162"/>
      <c r="P59" s="159"/>
      <c r="Q59" s="163">
        <f t="shared" si="2"/>
        <v>750</v>
      </c>
      <c r="R59" s="163">
        <f t="shared" si="4"/>
        <v>15460</v>
      </c>
      <c r="S59" s="145"/>
      <c r="T59" s="140"/>
      <c r="U59" s="140"/>
    </row>
    <row r="60" spans="1:21" s="4" customFormat="1" ht="21.75" customHeight="1">
      <c r="A60" s="156">
        <v>55</v>
      </c>
      <c r="B60" s="209" t="s">
        <v>869</v>
      </c>
      <c r="C60" s="166" t="s">
        <v>868</v>
      </c>
      <c r="D60" s="157">
        <v>15620</v>
      </c>
      <c r="E60" s="181"/>
      <c r="F60" s="158">
        <f t="shared" si="1"/>
        <v>15620</v>
      </c>
      <c r="G60" s="159">
        <v>750</v>
      </c>
      <c r="H60" s="160">
        <v>6200</v>
      </c>
      <c r="I60" s="159"/>
      <c r="J60" s="159"/>
      <c r="K60" s="161">
        <f>S2</f>
        <v>650</v>
      </c>
      <c r="L60" s="159"/>
      <c r="M60" s="189">
        <f>U2</f>
        <v>150</v>
      </c>
      <c r="N60" s="159"/>
      <c r="O60" s="162"/>
      <c r="P60" s="159"/>
      <c r="Q60" s="163">
        <f t="shared" si="2"/>
        <v>7750</v>
      </c>
      <c r="R60" s="163">
        <f t="shared" si="4"/>
        <v>7870</v>
      </c>
      <c r="S60" s="145"/>
      <c r="T60" s="140"/>
      <c r="U60" s="140"/>
    </row>
    <row r="61" spans="1:21" s="4" customFormat="1" ht="21.75" customHeight="1">
      <c r="A61" s="156">
        <v>56</v>
      </c>
      <c r="B61" s="209" t="s">
        <v>38</v>
      </c>
      <c r="C61" s="166" t="s">
        <v>749</v>
      </c>
      <c r="D61" s="157">
        <v>15460</v>
      </c>
      <c r="E61" s="155"/>
      <c r="F61" s="158">
        <f t="shared" si="1"/>
        <v>15460</v>
      </c>
      <c r="G61" s="159">
        <v>750</v>
      </c>
      <c r="H61" s="160">
        <v>7500</v>
      </c>
      <c r="I61" s="159"/>
      <c r="J61" s="159"/>
      <c r="K61" s="161">
        <f>S2</f>
        <v>650</v>
      </c>
      <c r="L61" s="169">
        <f>T2</f>
        <v>341</v>
      </c>
      <c r="M61" s="159"/>
      <c r="N61" s="159"/>
      <c r="O61" s="162"/>
      <c r="P61" s="159"/>
      <c r="Q61" s="163">
        <f t="shared" si="2"/>
        <v>9241</v>
      </c>
      <c r="R61" s="163">
        <f t="shared" si="4"/>
        <v>6219</v>
      </c>
      <c r="S61" s="145"/>
      <c r="T61" s="140"/>
      <c r="U61" s="140"/>
    </row>
    <row r="62" spans="1:21" s="4" customFormat="1" ht="21.75" customHeight="1">
      <c r="A62" s="156">
        <v>57</v>
      </c>
      <c r="B62" s="209" t="s">
        <v>39</v>
      </c>
      <c r="C62" s="166" t="s">
        <v>750</v>
      </c>
      <c r="D62" s="157">
        <v>15610</v>
      </c>
      <c r="E62" s="155"/>
      <c r="F62" s="158">
        <f t="shared" si="1"/>
        <v>15610</v>
      </c>
      <c r="G62" s="159">
        <v>750</v>
      </c>
      <c r="H62" s="160">
        <v>3800</v>
      </c>
      <c r="I62" s="159"/>
      <c r="J62" s="159"/>
      <c r="K62" s="161">
        <f>S2</f>
        <v>650</v>
      </c>
      <c r="L62" s="169">
        <f>T2</f>
        <v>341</v>
      </c>
      <c r="M62" s="159"/>
      <c r="N62" s="159"/>
      <c r="O62" s="162"/>
      <c r="P62" s="159"/>
      <c r="Q62" s="163">
        <f t="shared" si="2"/>
        <v>5541</v>
      </c>
      <c r="R62" s="163">
        <f t="shared" si="4"/>
        <v>10069</v>
      </c>
      <c r="S62" s="145"/>
      <c r="T62" s="140"/>
      <c r="U62" s="140"/>
    </row>
    <row r="63" spans="1:21" s="4" customFormat="1" ht="21.75" customHeight="1">
      <c r="A63" s="156">
        <v>58</v>
      </c>
      <c r="B63" s="209" t="s">
        <v>40</v>
      </c>
      <c r="C63" s="166" t="s">
        <v>751</v>
      </c>
      <c r="D63" s="157">
        <v>16040</v>
      </c>
      <c r="E63" s="155"/>
      <c r="F63" s="158">
        <f t="shared" si="1"/>
        <v>16040</v>
      </c>
      <c r="G63" s="159">
        <v>750</v>
      </c>
      <c r="H63" s="160">
        <v>7500</v>
      </c>
      <c r="I63" s="159"/>
      <c r="J63" s="159"/>
      <c r="K63" s="161">
        <f>S2</f>
        <v>650</v>
      </c>
      <c r="L63" s="169">
        <f>T2</f>
        <v>341</v>
      </c>
      <c r="M63" s="159"/>
      <c r="N63" s="159"/>
      <c r="O63" s="162"/>
      <c r="P63" s="159"/>
      <c r="Q63" s="163">
        <f t="shared" si="2"/>
        <v>9241</v>
      </c>
      <c r="R63" s="163">
        <f t="shared" si="4"/>
        <v>6799</v>
      </c>
      <c r="S63" s="145"/>
      <c r="T63" s="140"/>
      <c r="U63" s="140"/>
    </row>
    <row r="64" spans="1:21" s="4" customFormat="1" ht="21.75" customHeight="1">
      <c r="A64" s="156">
        <v>59</v>
      </c>
      <c r="B64" s="209" t="s">
        <v>42</v>
      </c>
      <c r="C64" s="166" t="s">
        <v>753</v>
      </c>
      <c r="D64" s="157">
        <v>15350</v>
      </c>
      <c r="E64" s="155"/>
      <c r="F64" s="158">
        <f t="shared" si="1"/>
        <v>15350</v>
      </c>
      <c r="G64" s="159">
        <v>750</v>
      </c>
      <c r="H64" s="160">
        <v>7500</v>
      </c>
      <c r="I64" s="159"/>
      <c r="J64" s="159"/>
      <c r="K64" s="161">
        <f>S2</f>
        <v>650</v>
      </c>
      <c r="L64" s="159"/>
      <c r="M64" s="159"/>
      <c r="N64" s="159"/>
      <c r="O64" s="162"/>
      <c r="P64" s="159"/>
      <c r="Q64" s="163">
        <f t="shared" si="2"/>
        <v>8900</v>
      </c>
      <c r="R64" s="163">
        <f t="shared" si="4"/>
        <v>6450</v>
      </c>
      <c r="S64" s="145"/>
      <c r="T64" s="140"/>
      <c r="U64" s="140"/>
    </row>
    <row r="65" spans="1:21" s="4" customFormat="1" ht="21.75" customHeight="1">
      <c r="A65" s="156">
        <v>60</v>
      </c>
      <c r="B65" s="209" t="s">
        <v>43</v>
      </c>
      <c r="C65" s="166" t="s">
        <v>754</v>
      </c>
      <c r="D65" s="157">
        <v>15690</v>
      </c>
      <c r="E65" s="155"/>
      <c r="F65" s="158">
        <f t="shared" si="1"/>
        <v>15690</v>
      </c>
      <c r="G65" s="159">
        <v>750</v>
      </c>
      <c r="H65" s="160">
        <v>7400</v>
      </c>
      <c r="I65" s="159"/>
      <c r="J65" s="159"/>
      <c r="K65" s="162"/>
      <c r="L65" s="159"/>
      <c r="M65" s="159"/>
      <c r="N65" s="159"/>
      <c r="O65" s="162"/>
      <c r="P65" s="159"/>
      <c r="Q65" s="163">
        <f t="shared" si="2"/>
        <v>8150</v>
      </c>
      <c r="R65" s="163">
        <f t="shared" si="4"/>
        <v>7540</v>
      </c>
      <c r="S65" s="145"/>
      <c r="T65" s="140"/>
      <c r="U65" s="140"/>
    </row>
    <row r="66" spans="1:21" s="4" customFormat="1" ht="21.75" customHeight="1">
      <c r="A66" s="156">
        <v>61</v>
      </c>
      <c r="B66" s="209" t="s">
        <v>68</v>
      </c>
      <c r="C66" s="166" t="s">
        <v>755</v>
      </c>
      <c r="D66" s="157">
        <v>15750</v>
      </c>
      <c r="E66" s="155"/>
      <c r="F66" s="158">
        <f t="shared" si="1"/>
        <v>15750</v>
      </c>
      <c r="G66" s="159">
        <v>750</v>
      </c>
      <c r="H66" s="160">
        <v>7500</v>
      </c>
      <c r="I66" s="159"/>
      <c r="J66" s="159"/>
      <c r="K66" s="162"/>
      <c r="L66" s="159"/>
      <c r="M66" s="159"/>
      <c r="N66" s="159"/>
      <c r="O66" s="162"/>
      <c r="P66" s="159"/>
      <c r="Q66" s="163">
        <f t="shared" si="2"/>
        <v>8250</v>
      </c>
      <c r="R66" s="163">
        <f t="shared" si="4"/>
        <v>7500</v>
      </c>
      <c r="S66" s="145"/>
      <c r="T66" s="140"/>
      <c r="U66" s="140"/>
    </row>
    <row r="67" spans="1:21" s="4" customFormat="1" ht="21.75" customHeight="1">
      <c r="A67" s="156">
        <v>62</v>
      </c>
      <c r="B67" s="209" t="s">
        <v>44</v>
      </c>
      <c r="C67" s="166" t="s">
        <v>756</v>
      </c>
      <c r="D67" s="157">
        <v>15450</v>
      </c>
      <c r="E67" s="155"/>
      <c r="F67" s="158">
        <f t="shared" si="1"/>
        <v>15450</v>
      </c>
      <c r="G67" s="159">
        <v>750</v>
      </c>
      <c r="H67" s="159"/>
      <c r="I67" s="164">
        <v>7500</v>
      </c>
      <c r="J67" s="159"/>
      <c r="K67" s="161">
        <f>S2</f>
        <v>650</v>
      </c>
      <c r="L67" s="159"/>
      <c r="M67" s="159"/>
      <c r="N67" s="159"/>
      <c r="O67" s="162"/>
      <c r="P67" s="159"/>
      <c r="Q67" s="163">
        <f t="shared" si="2"/>
        <v>8900</v>
      </c>
      <c r="R67" s="163">
        <f t="shared" si="4"/>
        <v>6550</v>
      </c>
      <c r="S67" s="145"/>
      <c r="T67" s="140"/>
      <c r="U67" s="140"/>
    </row>
    <row r="68" spans="1:21" s="4" customFormat="1" ht="21.75" customHeight="1">
      <c r="A68" s="156">
        <v>63</v>
      </c>
      <c r="B68" s="211" t="s">
        <v>181</v>
      </c>
      <c r="C68" s="166" t="s">
        <v>757</v>
      </c>
      <c r="D68" s="157">
        <v>14040</v>
      </c>
      <c r="E68" s="155"/>
      <c r="F68" s="158">
        <f t="shared" si="1"/>
        <v>14040</v>
      </c>
      <c r="G68" s="159">
        <v>702</v>
      </c>
      <c r="H68" s="159"/>
      <c r="I68" s="164">
        <f>3800</f>
        <v>3800</v>
      </c>
      <c r="J68" s="159"/>
      <c r="K68" s="161">
        <f>S2</f>
        <v>650</v>
      </c>
      <c r="L68" s="159"/>
      <c r="M68" s="159"/>
      <c r="N68" s="159"/>
      <c r="O68" s="162"/>
      <c r="P68" s="159"/>
      <c r="Q68" s="163">
        <f t="shared" si="2"/>
        <v>5152</v>
      </c>
      <c r="R68" s="163">
        <f t="shared" si="4"/>
        <v>8888</v>
      </c>
      <c r="S68" s="145"/>
      <c r="T68" s="140"/>
      <c r="U68" s="140"/>
    </row>
    <row r="69" spans="1:21" s="4" customFormat="1" ht="21.75" customHeight="1">
      <c r="A69" s="156">
        <v>64</v>
      </c>
      <c r="B69" s="209" t="s">
        <v>53</v>
      </c>
      <c r="C69" s="166" t="s">
        <v>758</v>
      </c>
      <c r="D69" s="157">
        <v>14020</v>
      </c>
      <c r="E69" s="155"/>
      <c r="F69" s="158">
        <f t="shared" si="1"/>
        <v>14020</v>
      </c>
      <c r="G69" s="159">
        <v>701</v>
      </c>
      <c r="H69" s="159"/>
      <c r="I69" s="164">
        <v>3800</v>
      </c>
      <c r="J69" s="159"/>
      <c r="K69" s="161">
        <f>S2</f>
        <v>650</v>
      </c>
      <c r="L69" s="159"/>
      <c r="M69" s="159"/>
      <c r="N69" s="159"/>
      <c r="O69" s="162"/>
      <c r="P69" s="159"/>
      <c r="Q69" s="163">
        <f t="shared" si="2"/>
        <v>5151</v>
      </c>
      <c r="R69" s="163">
        <f t="shared" si="4"/>
        <v>8869</v>
      </c>
      <c r="S69" s="145"/>
      <c r="T69" s="140"/>
      <c r="U69" s="140"/>
    </row>
    <row r="70" spans="1:21" s="4" customFormat="1" ht="21.75" customHeight="1">
      <c r="A70" s="156">
        <v>65</v>
      </c>
      <c r="B70" s="209" t="s">
        <v>45</v>
      </c>
      <c r="C70" s="166" t="s">
        <v>759</v>
      </c>
      <c r="D70" s="157">
        <v>15590</v>
      </c>
      <c r="E70" s="155"/>
      <c r="F70" s="158">
        <f aca="true" t="shared" si="5" ref="F70:F90">SUM(D70:E70)</f>
        <v>15590</v>
      </c>
      <c r="G70" s="159">
        <v>750</v>
      </c>
      <c r="H70" s="159"/>
      <c r="I70" s="164">
        <v>7500</v>
      </c>
      <c r="J70" s="159"/>
      <c r="K70" s="161">
        <f>S2</f>
        <v>650</v>
      </c>
      <c r="L70" s="159"/>
      <c r="M70" s="159"/>
      <c r="N70" s="159"/>
      <c r="O70" s="167"/>
      <c r="P70" s="159"/>
      <c r="Q70" s="163">
        <f aca="true" t="shared" si="6" ref="Q70:Q132">SUM(G70:O70)</f>
        <v>8900</v>
      </c>
      <c r="R70" s="163">
        <f t="shared" si="4"/>
        <v>6690</v>
      </c>
      <c r="S70" s="145"/>
      <c r="T70" s="140"/>
      <c r="U70" s="140"/>
    </row>
    <row r="71" spans="1:21" s="4" customFormat="1" ht="21.75" customHeight="1">
      <c r="A71" s="156">
        <v>66</v>
      </c>
      <c r="B71" s="209" t="s">
        <v>46</v>
      </c>
      <c r="C71" s="166" t="s">
        <v>760</v>
      </c>
      <c r="D71" s="157">
        <v>15630</v>
      </c>
      <c r="E71" s="177"/>
      <c r="F71" s="158">
        <f t="shared" si="5"/>
        <v>15630</v>
      </c>
      <c r="G71" s="159">
        <v>750</v>
      </c>
      <c r="H71" s="159"/>
      <c r="I71" s="164">
        <v>7500</v>
      </c>
      <c r="J71" s="159"/>
      <c r="K71" s="161">
        <f>S2</f>
        <v>650</v>
      </c>
      <c r="L71" s="169">
        <f>T2</f>
        <v>341</v>
      </c>
      <c r="M71" s="159"/>
      <c r="N71" s="159"/>
      <c r="O71" s="162"/>
      <c r="P71" s="159"/>
      <c r="Q71" s="163">
        <f t="shared" si="6"/>
        <v>9241</v>
      </c>
      <c r="R71" s="163">
        <f t="shared" si="4"/>
        <v>6389</v>
      </c>
      <c r="S71" s="145"/>
      <c r="T71" s="140"/>
      <c r="U71" s="140"/>
    </row>
    <row r="72" spans="1:21" s="4" customFormat="1" ht="21.75" customHeight="1">
      <c r="A72" s="156">
        <v>67</v>
      </c>
      <c r="B72" s="209" t="s">
        <v>47</v>
      </c>
      <c r="C72" s="166" t="s">
        <v>761</v>
      </c>
      <c r="D72" s="157">
        <v>15750</v>
      </c>
      <c r="E72" s="155"/>
      <c r="F72" s="158">
        <f t="shared" si="5"/>
        <v>15750</v>
      </c>
      <c r="G72" s="159">
        <v>750</v>
      </c>
      <c r="H72" s="159"/>
      <c r="I72" s="164">
        <v>6500</v>
      </c>
      <c r="J72" s="159"/>
      <c r="K72" s="162"/>
      <c r="L72" s="159"/>
      <c r="M72" s="159"/>
      <c r="N72" s="159"/>
      <c r="O72" s="162"/>
      <c r="P72" s="159"/>
      <c r="Q72" s="163">
        <f t="shared" si="6"/>
        <v>7250</v>
      </c>
      <c r="R72" s="163">
        <f t="shared" si="4"/>
        <v>8500</v>
      </c>
      <c r="S72" s="145"/>
      <c r="T72" s="140"/>
      <c r="U72" s="140"/>
    </row>
    <row r="73" spans="1:21" s="4" customFormat="1" ht="21.75" customHeight="1">
      <c r="A73" s="156">
        <v>68</v>
      </c>
      <c r="B73" s="209" t="s">
        <v>48</v>
      </c>
      <c r="C73" s="166" t="s">
        <v>762</v>
      </c>
      <c r="D73" s="157">
        <v>15650</v>
      </c>
      <c r="E73" s="206"/>
      <c r="F73" s="158">
        <f t="shared" si="5"/>
        <v>15650</v>
      </c>
      <c r="G73" s="159">
        <v>750</v>
      </c>
      <c r="H73" s="159"/>
      <c r="I73" s="159"/>
      <c r="J73" s="168">
        <v>5000</v>
      </c>
      <c r="K73" s="162"/>
      <c r="L73" s="159"/>
      <c r="M73" s="189">
        <f>U2</f>
        <v>150</v>
      </c>
      <c r="N73" s="159"/>
      <c r="O73" s="167"/>
      <c r="P73" s="159"/>
      <c r="Q73" s="163">
        <f t="shared" si="6"/>
        <v>5900</v>
      </c>
      <c r="R73" s="163">
        <f t="shared" si="4"/>
        <v>9750</v>
      </c>
      <c r="S73" s="145"/>
      <c r="T73" s="140"/>
      <c r="U73" s="140"/>
    </row>
    <row r="74" spans="1:21" s="4" customFormat="1" ht="21.75" customHeight="1">
      <c r="A74" s="156">
        <v>69</v>
      </c>
      <c r="B74" s="209" t="s">
        <v>69</v>
      </c>
      <c r="C74" s="166" t="s">
        <v>763</v>
      </c>
      <c r="D74" s="157">
        <v>15690</v>
      </c>
      <c r="E74" s="206"/>
      <c r="F74" s="158">
        <f t="shared" si="5"/>
        <v>15690</v>
      </c>
      <c r="G74" s="159">
        <v>750</v>
      </c>
      <c r="H74" s="159"/>
      <c r="I74" s="159"/>
      <c r="J74" s="168">
        <f>7500+2000</f>
        <v>9500</v>
      </c>
      <c r="K74" s="161">
        <f>S2</f>
        <v>650</v>
      </c>
      <c r="L74" s="159"/>
      <c r="M74" s="189">
        <f>U2</f>
        <v>150</v>
      </c>
      <c r="N74" s="159"/>
      <c r="O74" s="162"/>
      <c r="P74" s="159"/>
      <c r="Q74" s="163">
        <f t="shared" si="6"/>
        <v>11050</v>
      </c>
      <c r="R74" s="163">
        <f t="shared" si="4"/>
        <v>4640</v>
      </c>
      <c r="S74" s="145"/>
      <c r="T74" s="140"/>
      <c r="U74" s="140"/>
    </row>
    <row r="75" spans="1:21" s="4" customFormat="1" ht="21.75" customHeight="1">
      <c r="A75" s="156">
        <v>70</v>
      </c>
      <c r="B75" s="209" t="s">
        <v>58</v>
      </c>
      <c r="C75" s="166" t="s">
        <v>764</v>
      </c>
      <c r="D75" s="157">
        <v>14190</v>
      </c>
      <c r="E75" s="206"/>
      <c r="F75" s="158">
        <f t="shared" si="5"/>
        <v>14190</v>
      </c>
      <c r="G75" s="159">
        <v>710</v>
      </c>
      <c r="H75" s="160">
        <f>3800+2509</f>
        <v>6309</v>
      </c>
      <c r="I75" s="159"/>
      <c r="J75" s="159"/>
      <c r="K75" s="162"/>
      <c r="L75" s="159"/>
      <c r="M75" s="159"/>
      <c r="N75" s="159"/>
      <c r="O75" s="162"/>
      <c r="P75" s="159"/>
      <c r="Q75" s="163">
        <f t="shared" si="6"/>
        <v>7019</v>
      </c>
      <c r="R75" s="163">
        <f t="shared" si="4"/>
        <v>7171</v>
      </c>
      <c r="S75" s="145"/>
      <c r="T75" s="140"/>
      <c r="U75" s="140"/>
    </row>
    <row r="76" spans="1:21" s="4" customFormat="1" ht="21.75" customHeight="1">
      <c r="A76" s="156">
        <v>71</v>
      </c>
      <c r="B76" s="209" t="s">
        <v>60</v>
      </c>
      <c r="C76" s="166" t="s">
        <v>765</v>
      </c>
      <c r="D76" s="157">
        <v>14170</v>
      </c>
      <c r="E76" s="207"/>
      <c r="F76" s="158">
        <f t="shared" si="5"/>
        <v>14170</v>
      </c>
      <c r="G76" s="159">
        <v>709</v>
      </c>
      <c r="H76" s="160">
        <v>3800</v>
      </c>
      <c r="I76" s="159"/>
      <c r="J76" s="159"/>
      <c r="K76" s="162"/>
      <c r="L76" s="159"/>
      <c r="M76" s="159"/>
      <c r="N76" s="159"/>
      <c r="O76" s="162"/>
      <c r="P76" s="159"/>
      <c r="Q76" s="163">
        <f t="shared" si="6"/>
        <v>4509</v>
      </c>
      <c r="R76" s="163">
        <f t="shared" si="4"/>
        <v>9661</v>
      </c>
      <c r="S76" s="145"/>
      <c r="T76" s="140"/>
      <c r="U76" s="145"/>
    </row>
    <row r="77" spans="1:21" s="4" customFormat="1" ht="21.75" customHeight="1">
      <c r="A77" s="156">
        <v>72</v>
      </c>
      <c r="B77" s="209" t="s">
        <v>61</v>
      </c>
      <c r="C77" s="166" t="s">
        <v>766</v>
      </c>
      <c r="D77" s="157">
        <v>13930</v>
      </c>
      <c r="E77" s="207"/>
      <c r="F77" s="158">
        <f t="shared" si="5"/>
        <v>13930</v>
      </c>
      <c r="G77" s="159">
        <v>697</v>
      </c>
      <c r="H77" s="159"/>
      <c r="I77" s="164">
        <f>2500+2460</f>
        <v>4960</v>
      </c>
      <c r="J77" s="159"/>
      <c r="K77" s="161">
        <f>S2</f>
        <v>650</v>
      </c>
      <c r="L77" s="169">
        <f>T2</f>
        <v>341</v>
      </c>
      <c r="M77" s="159"/>
      <c r="N77" s="159"/>
      <c r="O77" s="167"/>
      <c r="P77" s="159"/>
      <c r="Q77" s="163">
        <f t="shared" si="6"/>
        <v>6648</v>
      </c>
      <c r="R77" s="163">
        <f t="shared" si="4"/>
        <v>7282</v>
      </c>
      <c r="S77" s="145"/>
      <c r="T77" s="140"/>
      <c r="U77" s="140"/>
    </row>
    <row r="78" spans="1:21" s="4" customFormat="1" ht="21.75" customHeight="1">
      <c r="A78" s="156">
        <v>73</v>
      </c>
      <c r="B78" s="209" t="s">
        <v>63</v>
      </c>
      <c r="C78" s="166" t="s">
        <v>767</v>
      </c>
      <c r="D78" s="157">
        <v>13890</v>
      </c>
      <c r="E78" s="207"/>
      <c r="F78" s="158">
        <f t="shared" si="5"/>
        <v>13890</v>
      </c>
      <c r="G78" s="159">
        <v>695</v>
      </c>
      <c r="H78" s="160">
        <v>3100</v>
      </c>
      <c r="I78" s="159"/>
      <c r="J78" s="159"/>
      <c r="K78" s="161">
        <f>S2</f>
        <v>650</v>
      </c>
      <c r="L78" s="159"/>
      <c r="M78" s="159"/>
      <c r="N78" s="159"/>
      <c r="O78" s="162"/>
      <c r="P78" s="159"/>
      <c r="Q78" s="163">
        <f t="shared" si="6"/>
        <v>4445</v>
      </c>
      <c r="R78" s="163">
        <f t="shared" si="4"/>
        <v>9445</v>
      </c>
      <c r="S78" s="145"/>
      <c r="T78" s="140"/>
      <c r="U78" s="140"/>
    </row>
    <row r="79" spans="1:21" ht="21.75" customHeight="1">
      <c r="A79" s="156">
        <v>74</v>
      </c>
      <c r="B79" s="209" t="s">
        <v>64</v>
      </c>
      <c r="C79" s="166" t="s">
        <v>768</v>
      </c>
      <c r="D79" s="157">
        <v>13940</v>
      </c>
      <c r="E79" s="207"/>
      <c r="F79" s="158">
        <f t="shared" si="5"/>
        <v>13940</v>
      </c>
      <c r="G79" s="159">
        <v>697</v>
      </c>
      <c r="H79" s="159"/>
      <c r="I79" s="164">
        <v>4084</v>
      </c>
      <c r="J79" s="159"/>
      <c r="K79" s="161">
        <f>S2</f>
        <v>650</v>
      </c>
      <c r="L79" s="159"/>
      <c r="M79" s="159"/>
      <c r="N79" s="159"/>
      <c r="O79" s="162"/>
      <c r="P79" s="159"/>
      <c r="Q79" s="163">
        <f t="shared" si="6"/>
        <v>5431</v>
      </c>
      <c r="R79" s="163">
        <f t="shared" si="4"/>
        <v>8509</v>
      </c>
      <c r="S79" s="145"/>
      <c r="T79" s="140"/>
      <c r="U79" s="140"/>
    </row>
    <row r="80" spans="1:21" ht="21.75" customHeight="1">
      <c r="A80" s="156">
        <v>75</v>
      </c>
      <c r="B80" s="209" t="s">
        <v>76</v>
      </c>
      <c r="C80" s="166" t="s">
        <v>769</v>
      </c>
      <c r="D80" s="157">
        <v>13350</v>
      </c>
      <c r="E80" s="157"/>
      <c r="F80" s="158">
        <f t="shared" si="5"/>
        <v>13350</v>
      </c>
      <c r="G80" s="159">
        <v>668</v>
      </c>
      <c r="H80" s="160">
        <v>3584</v>
      </c>
      <c r="I80" s="159"/>
      <c r="J80" s="159"/>
      <c r="K80" s="161">
        <f>S2</f>
        <v>650</v>
      </c>
      <c r="L80" s="159"/>
      <c r="M80" s="159"/>
      <c r="N80" s="159"/>
      <c r="O80" s="162"/>
      <c r="P80" s="159"/>
      <c r="Q80" s="163">
        <f t="shared" si="6"/>
        <v>4902</v>
      </c>
      <c r="R80" s="163">
        <f t="shared" si="4"/>
        <v>8448</v>
      </c>
      <c r="S80" s="145"/>
      <c r="T80" s="140"/>
      <c r="U80" s="140"/>
    </row>
    <row r="81" spans="1:21" ht="21.75" customHeight="1">
      <c r="A81" s="156">
        <v>76</v>
      </c>
      <c r="B81" s="209" t="s">
        <v>82</v>
      </c>
      <c r="C81" s="166" t="s">
        <v>770</v>
      </c>
      <c r="D81" s="157">
        <v>13100</v>
      </c>
      <c r="E81" s="157">
        <v>185</v>
      </c>
      <c r="F81" s="158">
        <f t="shared" si="5"/>
        <v>13285</v>
      </c>
      <c r="G81" s="159">
        <v>664</v>
      </c>
      <c r="H81" s="160">
        <f>6200+1712</f>
        <v>7912</v>
      </c>
      <c r="I81" s="159"/>
      <c r="J81" s="159"/>
      <c r="K81" s="162"/>
      <c r="L81" s="159"/>
      <c r="M81" s="159"/>
      <c r="N81" s="159"/>
      <c r="O81" s="162"/>
      <c r="P81" s="159"/>
      <c r="Q81" s="163">
        <f t="shared" si="6"/>
        <v>8576</v>
      </c>
      <c r="R81" s="163">
        <f t="shared" si="4"/>
        <v>4709</v>
      </c>
      <c r="S81" s="145"/>
      <c r="T81" s="140"/>
      <c r="U81" s="140"/>
    </row>
    <row r="82" spans="1:21" ht="21.75" customHeight="1">
      <c r="A82" s="156">
        <v>77</v>
      </c>
      <c r="B82" s="209" t="s">
        <v>83</v>
      </c>
      <c r="C82" s="166" t="s">
        <v>771</v>
      </c>
      <c r="D82" s="157">
        <v>13350</v>
      </c>
      <c r="E82" s="157"/>
      <c r="F82" s="158">
        <f t="shared" si="5"/>
        <v>13350</v>
      </c>
      <c r="G82" s="159">
        <v>668</v>
      </c>
      <c r="H82" s="159"/>
      <c r="I82" s="159"/>
      <c r="J82" s="159"/>
      <c r="K82" s="162"/>
      <c r="L82" s="159"/>
      <c r="M82" s="159"/>
      <c r="N82" s="159"/>
      <c r="O82" s="162"/>
      <c r="P82" s="159"/>
      <c r="Q82" s="163">
        <f t="shared" si="6"/>
        <v>668</v>
      </c>
      <c r="R82" s="163">
        <f t="shared" si="4"/>
        <v>12682</v>
      </c>
      <c r="S82" s="145"/>
      <c r="T82" s="140"/>
      <c r="U82" s="140"/>
    </row>
    <row r="83" spans="1:21" ht="21.75" customHeight="1">
      <c r="A83" s="156">
        <v>78</v>
      </c>
      <c r="B83" s="209" t="s">
        <v>84</v>
      </c>
      <c r="C83" s="166" t="s">
        <v>773</v>
      </c>
      <c r="D83" s="157">
        <v>13350</v>
      </c>
      <c r="E83" s="157"/>
      <c r="F83" s="158">
        <f t="shared" si="5"/>
        <v>13350</v>
      </c>
      <c r="G83" s="159">
        <v>668</v>
      </c>
      <c r="H83" s="159"/>
      <c r="I83" s="159"/>
      <c r="J83" s="159"/>
      <c r="K83" s="161">
        <f>S2</f>
        <v>650</v>
      </c>
      <c r="L83" s="159"/>
      <c r="M83" s="159"/>
      <c r="N83" s="190">
        <v>5000</v>
      </c>
      <c r="O83" s="162"/>
      <c r="P83" s="159"/>
      <c r="Q83" s="163">
        <f t="shared" si="6"/>
        <v>6318</v>
      </c>
      <c r="R83" s="163">
        <f t="shared" si="4"/>
        <v>7032</v>
      </c>
      <c r="S83" s="145"/>
      <c r="T83" s="140"/>
      <c r="U83" s="140"/>
    </row>
    <row r="84" spans="1:21" ht="21.75" customHeight="1">
      <c r="A84" s="156">
        <v>79</v>
      </c>
      <c r="B84" s="209" t="s">
        <v>152</v>
      </c>
      <c r="C84" s="166" t="s">
        <v>774</v>
      </c>
      <c r="D84" s="157">
        <v>13180</v>
      </c>
      <c r="E84" s="157">
        <v>105</v>
      </c>
      <c r="F84" s="158">
        <f t="shared" si="5"/>
        <v>13285</v>
      </c>
      <c r="G84" s="159">
        <v>664</v>
      </c>
      <c r="H84" s="159"/>
      <c r="I84" s="159"/>
      <c r="J84" s="159"/>
      <c r="K84" s="162"/>
      <c r="L84" s="159"/>
      <c r="M84" s="159"/>
      <c r="N84" s="159"/>
      <c r="O84" s="162"/>
      <c r="P84" s="159"/>
      <c r="Q84" s="163">
        <f t="shared" si="6"/>
        <v>664</v>
      </c>
      <c r="R84" s="163">
        <f t="shared" si="4"/>
        <v>12621</v>
      </c>
      <c r="S84" s="145"/>
      <c r="T84" s="140"/>
      <c r="U84" s="140"/>
    </row>
    <row r="85" spans="1:21" ht="21.75" customHeight="1">
      <c r="A85" s="156">
        <v>80</v>
      </c>
      <c r="B85" s="209" t="s">
        <v>142</v>
      </c>
      <c r="C85" s="166" t="s">
        <v>775</v>
      </c>
      <c r="D85" s="157">
        <v>12810</v>
      </c>
      <c r="E85" s="157">
        <v>475</v>
      </c>
      <c r="F85" s="158">
        <f t="shared" si="5"/>
        <v>13285</v>
      </c>
      <c r="G85" s="159">
        <v>664</v>
      </c>
      <c r="H85" s="159"/>
      <c r="I85" s="162"/>
      <c r="J85" s="159"/>
      <c r="K85" s="162"/>
      <c r="L85" s="159"/>
      <c r="M85" s="159"/>
      <c r="N85" s="159"/>
      <c r="O85" s="162"/>
      <c r="P85" s="159"/>
      <c r="Q85" s="163">
        <f t="shared" si="6"/>
        <v>664</v>
      </c>
      <c r="R85" s="163">
        <f t="shared" si="4"/>
        <v>12621</v>
      </c>
      <c r="S85" s="145"/>
      <c r="T85" s="140"/>
      <c r="U85" s="140"/>
    </row>
    <row r="86" spans="1:21" ht="21.75" customHeight="1">
      <c r="A86" s="156">
        <v>81</v>
      </c>
      <c r="B86" s="212" t="s">
        <v>144</v>
      </c>
      <c r="C86" s="166" t="s">
        <v>776</v>
      </c>
      <c r="D86" s="157">
        <v>12730</v>
      </c>
      <c r="E86" s="157">
        <v>555</v>
      </c>
      <c r="F86" s="158">
        <f t="shared" si="5"/>
        <v>13285</v>
      </c>
      <c r="G86" s="159">
        <v>664</v>
      </c>
      <c r="H86" s="159"/>
      <c r="I86" s="159"/>
      <c r="J86" s="159"/>
      <c r="K86" s="162"/>
      <c r="L86" s="159"/>
      <c r="M86" s="159"/>
      <c r="N86" s="159"/>
      <c r="O86" s="162"/>
      <c r="P86" s="159"/>
      <c r="Q86" s="163">
        <f t="shared" si="6"/>
        <v>664</v>
      </c>
      <c r="R86" s="163">
        <f>F86-Q86-P86</f>
        <v>12621</v>
      </c>
      <c r="S86" s="145"/>
      <c r="T86" s="140"/>
      <c r="U86" s="140"/>
    </row>
    <row r="87" spans="1:21" ht="21.75" customHeight="1">
      <c r="A87" s="156">
        <v>82</v>
      </c>
      <c r="B87" s="209" t="s">
        <v>156</v>
      </c>
      <c r="C87" s="166" t="s">
        <v>777</v>
      </c>
      <c r="D87" s="157">
        <v>11700</v>
      </c>
      <c r="E87" s="157">
        <v>1585</v>
      </c>
      <c r="F87" s="158">
        <f t="shared" si="5"/>
        <v>13285</v>
      </c>
      <c r="G87" s="159">
        <v>664</v>
      </c>
      <c r="H87" s="159"/>
      <c r="I87" s="164">
        <v>3715</v>
      </c>
      <c r="J87" s="159"/>
      <c r="K87" s="162"/>
      <c r="L87" s="159"/>
      <c r="M87" s="159"/>
      <c r="N87" s="159"/>
      <c r="O87" s="162"/>
      <c r="P87" s="159"/>
      <c r="Q87" s="163">
        <f t="shared" si="6"/>
        <v>4379</v>
      </c>
      <c r="R87" s="163">
        <f t="shared" si="4"/>
        <v>8906</v>
      </c>
      <c r="S87" s="145"/>
      <c r="T87" s="140"/>
      <c r="U87" s="140"/>
    </row>
    <row r="88" spans="1:21" ht="21.75" customHeight="1">
      <c r="A88" s="156">
        <v>83</v>
      </c>
      <c r="B88" s="209" t="s">
        <v>174</v>
      </c>
      <c r="C88" s="166" t="s">
        <v>778</v>
      </c>
      <c r="D88" s="157">
        <v>11810</v>
      </c>
      <c r="E88" s="157">
        <v>1475</v>
      </c>
      <c r="F88" s="158">
        <f t="shared" si="5"/>
        <v>13285</v>
      </c>
      <c r="G88" s="159">
        <v>664</v>
      </c>
      <c r="H88" s="160">
        <v>2417</v>
      </c>
      <c r="I88" s="159"/>
      <c r="J88" s="159"/>
      <c r="K88" s="162"/>
      <c r="L88" s="159"/>
      <c r="M88" s="159"/>
      <c r="N88" s="159"/>
      <c r="O88" s="162"/>
      <c r="P88" s="159"/>
      <c r="Q88" s="163">
        <f t="shared" si="6"/>
        <v>3081</v>
      </c>
      <c r="R88" s="163">
        <f t="shared" si="4"/>
        <v>10204</v>
      </c>
      <c r="S88" s="145">
        <v>2417</v>
      </c>
      <c r="T88" s="140"/>
      <c r="U88" s="140"/>
    </row>
    <row r="89" spans="1:21" ht="21.75" customHeight="1">
      <c r="A89" s="156">
        <v>84</v>
      </c>
      <c r="B89" s="209" t="s">
        <v>176</v>
      </c>
      <c r="C89" s="166" t="s">
        <v>779</v>
      </c>
      <c r="D89" s="157">
        <v>11250</v>
      </c>
      <c r="E89" s="157">
        <v>2000</v>
      </c>
      <c r="F89" s="158">
        <f t="shared" si="5"/>
        <v>13250</v>
      </c>
      <c r="G89" s="159">
        <v>663</v>
      </c>
      <c r="H89" s="159"/>
      <c r="I89" s="159"/>
      <c r="J89" s="159"/>
      <c r="K89" s="162"/>
      <c r="L89" s="159"/>
      <c r="M89" s="159"/>
      <c r="N89" s="159"/>
      <c r="O89" s="162"/>
      <c r="P89" s="159"/>
      <c r="Q89" s="163">
        <f t="shared" si="6"/>
        <v>663</v>
      </c>
      <c r="R89" s="163">
        <f t="shared" si="4"/>
        <v>12587</v>
      </c>
      <c r="S89" s="145"/>
      <c r="T89" s="140"/>
      <c r="U89" s="140"/>
    </row>
    <row r="90" spans="1:21" ht="21.75" customHeight="1">
      <c r="A90" s="156">
        <v>85</v>
      </c>
      <c r="B90" s="209" t="s">
        <v>182</v>
      </c>
      <c r="C90" s="166" t="s">
        <v>780</v>
      </c>
      <c r="D90" s="157">
        <v>11320</v>
      </c>
      <c r="E90" s="157">
        <v>1965</v>
      </c>
      <c r="F90" s="158">
        <f t="shared" si="5"/>
        <v>13285</v>
      </c>
      <c r="G90" s="159">
        <v>664</v>
      </c>
      <c r="H90" s="159"/>
      <c r="I90" s="159"/>
      <c r="J90" s="159"/>
      <c r="K90" s="162"/>
      <c r="L90" s="159"/>
      <c r="M90" s="159"/>
      <c r="N90" s="159"/>
      <c r="O90" s="162"/>
      <c r="P90" s="159"/>
      <c r="Q90" s="163">
        <f t="shared" si="6"/>
        <v>664</v>
      </c>
      <c r="R90" s="163">
        <f t="shared" si="4"/>
        <v>12621</v>
      </c>
      <c r="S90" s="145"/>
      <c r="T90" s="140"/>
      <c r="U90" s="140"/>
    </row>
    <row r="91" spans="1:21" s="86" customFormat="1" ht="21.75" customHeight="1">
      <c r="A91" s="156">
        <v>86</v>
      </c>
      <c r="B91" s="296" t="s">
        <v>86</v>
      </c>
      <c r="C91" s="322" t="s">
        <v>420</v>
      </c>
      <c r="D91" s="328">
        <v>15000</v>
      </c>
      <c r="E91" s="328"/>
      <c r="F91" s="223">
        <f>SUM(D91:E91)</f>
        <v>15000</v>
      </c>
      <c r="G91" s="223">
        <f>750</f>
        <v>750</v>
      </c>
      <c r="H91" s="218">
        <f>3500</f>
        <v>3500</v>
      </c>
      <c r="I91" s="223"/>
      <c r="J91" s="223"/>
      <c r="K91" s="219">
        <f>S87</f>
        <v>0</v>
      </c>
      <c r="L91" s="223"/>
      <c r="M91" s="223"/>
      <c r="N91" s="223"/>
      <c r="O91" s="223"/>
      <c r="P91" s="223"/>
      <c r="Q91" s="245">
        <f t="shared" si="6"/>
        <v>4250</v>
      </c>
      <c r="R91" s="245">
        <f t="shared" si="4"/>
        <v>10750</v>
      </c>
      <c r="S91" s="216"/>
      <c r="T91" s="216"/>
      <c r="U91" s="216"/>
    </row>
    <row r="92" spans="1:21" s="86" customFormat="1" ht="21.75" customHeight="1">
      <c r="A92" s="156">
        <v>87</v>
      </c>
      <c r="B92" s="296" t="s">
        <v>87</v>
      </c>
      <c r="C92" s="322" t="s">
        <v>419</v>
      </c>
      <c r="D92" s="328">
        <v>15000</v>
      </c>
      <c r="E92" s="328"/>
      <c r="F92" s="223">
        <f aca="true" t="shared" si="7" ref="F92:F101">SUM(D92:E92)</f>
        <v>15000</v>
      </c>
      <c r="G92" s="223">
        <f>750</f>
        <v>750</v>
      </c>
      <c r="H92" s="223"/>
      <c r="I92" s="226">
        <f>(2500+1204)</f>
        <v>3704</v>
      </c>
      <c r="J92" s="223"/>
      <c r="K92" s="223"/>
      <c r="L92" s="223"/>
      <c r="M92" s="223"/>
      <c r="N92" s="223"/>
      <c r="O92" s="223"/>
      <c r="P92" s="223"/>
      <c r="Q92" s="245">
        <f t="shared" si="6"/>
        <v>4454</v>
      </c>
      <c r="R92" s="245">
        <f t="shared" si="4"/>
        <v>10546</v>
      </c>
      <c r="S92" s="216"/>
      <c r="T92" s="216"/>
      <c r="U92" s="216"/>
    </row>
    <row r="93" spans="1:21" s="86" customFormat="1" ht="21.75" customHeight="1">
      <c r="A93" s="156">
        <v>88</v>
      </c>
      <c r="B93" s="296" t="s">
        <v>88</v>
      </c>
      <c r="C93" s="322" t="s">
        <v>421</v>
      </c>
      <c r="D93" s="328">
        <v>15000</v>
      </c>
      <c r="E93" s="328"/>
      <c r="F93" s="223">
        <f t="shared" si="7"/>
        <v>15000</v>
      </c>
      <c r="G93" s="223">
        <f>750</f>
        <v>750</v>
      </c>
      <c r="H93" s="223"/>
      <c r="I93" s="223"/>
      <c r="J93" s="223"/>
      <c r="K93" s="223"/>
      <c r="L93" s="223"/>
      <c r="M93" s="223"/>
      <c r="N93" s="223"/>
      <c r="O93" s="223"/>
      <c r="P93" s="223"/>
      <c r="Q93" s="245">
        <f t="shared" si="6"/>
        <v>750</v>
      </c>
      <c r="R93" s="245">
        <f t="shared" si="4"/>
        <v>14250</v>
      </c>
      <c r="S93" s="216"/>
      <c r="T93" s="216"/>
      <c r="U93" s="216"/>
    </row>
    <row r="94" spans="1:21" s="86" customFormat="1" ht="21.75" customHeight="1">
      <c r="A94" s="156">
        <v>89</v>
      </c>
      <c r="B94" s="296" t="s">
        <v>89</v>
      </c>
      <c r="C94" s="322" t="s">
        <v>422</v>
      </c>
      <c r="D94" s="328">
        <v>15000</v>
      </c>
      <c r="E94" s="328"/>
      <c r="F94" s="223">
        <f t="shared" si="7"/>
        <v>15000</v>
      </c>
      <c r="G94" s="223">
        <f>750</f>
        <v>750</v>
      </c>
      <c r="H94" s="223"/>
      <c r="I94" s="226">
        <f>3800</f>
        <v>3800</v>
      </c>
      <c r="J94" s="223"/>
      <c r="K94" s="223"/>
      <c r="L94" s="223"/>
      <c r="M94" s="223"/>
      <c r="N94" s="223"/>
      <c r="O94" s="223"/>
      <c r="P94" s="223"/>
      <c r="Q94" s="245">
        <f t="shared" si="6"/>
        <v>4550</v>
      </c>
      <c r="R94" s="245">
        <f t="shared" si="4"/>
        <v>10450</v>
      </c>
      <c r="S94" s="216"/>
      <c r="T94" s="216"/>
      <c r="U94" s="216"/>
    </row>
    <row r="95" spans="1:21" s="86" customFormat="1" ht="21.75" customHeight="1">
      <c r="A95" s="156">
        <v>90</v>
      </c>
      <c r="B95" s="296" t="s">
        <v>90</v>
      </c>
      <c r="C95" s="322" t="s">
        <v>423</v>
      </c>
      <c r="D95" s="328">
        <v>15000</v>
      </c>
      <c r="E95" s="328"/>
      <c r="F95" s="223">
        <f t="shared" si="7"/>
        <v>15000</v>
      </c>
      <c r="G95" s="223">
        <f>750</f>
        <v>750</v>
      </c>
      <c r="H95" s="223"/>
      <c r="I95" s="223"/>
      <c r="J95" s="223"/>
      <c r="K95" s="223"/>
      <c r="L95" s="223"/>
      <c r="M95" s="223"/>
      <c r="N95" s="223"/>
      <c r="O95" s="223"/>
      <c r="P95" s="223"/>
      <c r="Q95" s="245">
        <f t="shared" si="6"/>
        <v>750</v>
      </c>
      <c r="R95" s="245">
        <f t="shared" si="4"/>
        <v>14250</v>
      </c>
      <c r="S95" s="216"/>
      <c r="T95" s="216"/>
      <c r="U95" s="216"/>
    </row>
    <row r="96" spans="1:21" s="87" customFormat="1" ht="21.75" customHeight="1">
      <c r="A96" s="156">
        <v>91</v>
      </c>
      <c r="B96" s="296" t="s">
        <v>137</v>
      </c>
      <c r="C96" s="322" t="s">
        <v>424</v>
      </c>
      <c r="D96" s="328">
        <v>15000</v>
      </c>
      <c r="E96" s="328"/>
      <c r="F96" s="223">
        <f t="shared" si="7"/>
        <v>15000</v>
      </c>
      <c r="G96" s="223">
        <f>750</f>
        <v>750</v>
      </c>
      <c r="H96" s="223"/>
      <c r="I96" s="223"/>
      <c r="J96" s="223"/>
      <c r="K96" s="223"/>
      <c r="L96" s="223"/>
      <c r="M96" s="223"/>
      <c r="N96" s="223"/>
      <c r="O96" s="223"/>
      <c r="P96" s="223"/>
      <c r="Q96" s="245">
        <f t="shared" si="6"/>
        <v>750</v>
      </c>
      <c r="R96" s="245">
        <f t="shared" si="4"/>
        <v>14250</v>
      </c>
      <c r="S96" s="216"/>
      <c r="T96" s="216"/>
      <c r="U96" s="216"/>
    </row>
    <row r="97" spans="1:21" s="87" customFormat="1" ht="21.75" customHeight="1">
      <c r="A97" s="156">
        <v>92</v>
      </c>
      <c r="B97" s="296" t="s">
        <v>138</v>
      </c>
      <c r="C97" s="322" t="s">
        <v>425</v>
      </c>
      <c r="D97" s="328">
        <v>15000</v>
      </c>
      <c r="E97" s="328"/>
      <c r="F97" s="223">
        <f t="shared" si="7"/>
        <v>15000</v>
      </c>
      <c r="G97" s="223">
        <f>750</f>
        <v>750</v>
      </c>
      <c r="H97" s="223"/>
      <c r="I97" s="223"/>
      <c r="J97" s="223"/>
      <c r="K97" s="223"/>
      <c r="L97" s="223"/>
      <c r="M97" s="223"/>
      <c r="N97" s="223"/>
      <c r="O97" s="223"/>
      <c r="P97" s="223"/>
      <c r="Q97" s="245">
        <f t="shared" si="6"/>
        <v>750</v>
      </c>
      <c r="R97" s="245">
        <f t="shared" si="4"/>
        <v>14250</v>
      </c>
      <c r="S97" s="216"/>
      <c r="T97" s="216"/>
      <c r="U97" s="216"/>
    </row>
    <row r="98" spans="1:21" s="87" customFormat="1" ht="21.75" customHeight="1">
      <c r="A98" s="156">
        <v>93</v>
      </c>
      <c r="B98" s="296" t="s">
        <v>871</v>
      </c>
      <c r="C98" s="323" t="s">
        <v>426</v>
      </c>
      <c r="D98" s="328">
        <v>15000</v>
      </c>
      <c r="E98" s="328"/>
      <c r="F98" s="223">
        <f t="shared" si="7"/>
        <v>15000</v>
      </c>
      <c r="G98" s="223">
        <f>750</f>
        <v>750</v>
      </c>
      <c r="H98" s="223"/>
      <c r="I98" s="223"/>
      <c r="J98" s="223"/>
      <c r="K98" s="223"/>
      <c r="L98" s="223"/>
      <c r="M98" s="223"/>
      <c r="N98" s="223"/>
      <c r="O98" s="223"/>
      <c r="P98" s="223"/>
      <c r="Q98" s="245">
        <f t="shared" si="6"/>
        <v>750</v>
      </c>
      <c r="R98" s="245">
        <f t="shared" si="4"/>
        <v>14250</v>
      </c>
      <c r="S98" s="216"/>
      <c r="T98" s="216"/>
      <c r="U98" s="216"/>
    </row>
    <row r="99" spans="1:21" s="87" customFormat="1" ht="21.75" customHeight="1">
      <c r="A99" s="156">
        <v>94</v>
      </c>
      <c r="B99" s="296" t="s">
        <v>164</v>
      </c>
      <c r="C99" s="184" t="s">
        <v>427</v>
      </c>
      <c r="D99" s="328">
        <v>15000</v>
      </c>
      <c r="E99" s="328"/>
      <c r="F99" s="223">
        <f t="shared" si="7"/>
        <v>15000</v>
      </c>
      <c r="G99" s="223">
        <f>750</f>
        <v>750</v>
      </c>
      <c r="H99" s="223"/>
      <c r="I99" s="223"/>
      <c r="J99" s="223"/>
      <c r="K99" s="223"/>
      <c r="L99" s="223"/>
      <c r="M99" s="223"/>
      <c r="N99" s="223"/>
      <c r="O99" s="223"/>
      <c r="P99" s="223"/>
      <c r="Q99" s="245">
        <f t="shared" si="6"/>
        <v>750</v>
      </c>
      <c r="R99" s="245">
        <f t="shared" si="4"/>
        <v>14250</v>
      </c>
      <c r="S99" s="216"/>
      <c r="T99" s="216"/>
      <c r="U99" s="216"/>
    </row>
    <row r="100" spans="1:21" s="87" customFormat="1" ht="21.75" customHeight="1">
      <c r="A100" s="156">
        <v>95</v>
      </c>
      <c r="B100" s="296" t="s">
        <v>386</v>
      </c>
      <c r="C100" s="184" t="s">
        <v>428</v>
      </c>
      <c r="D100" s="328">
        <v>15000</v>
      </c>
      <c r="E100" s="328"/>
      <c r="F100" s="223">
        <f t="shared" si="7"/>
        <v>15000</v>
      </c>
      <c r="G100" s="223">
        <f>750</f>
        <v>750</v>
      </c>
      <c r="H100" s="223"/>
      <c r="I100" s="223"/>
      <c r="J100" s="223"/>
      <c r="K100" s="223"/>
      <c r="L100" s="223"/>
      <c r="M100" s="223"/>
      <c r="N100" s="223"/>
      <c r="O100" s="223"/>
      <c r="P100" s="223"/>
      <c r="Q100" s="245">
        <f t="shared" si="6"/>
        <v>750</v>
      </c>
      <c r="R100" s="245">
        <f t="shared" si="4"/>
        <v>14250</v>
      </c>
      <c r="S100" s="216"/>
      <c r="T100" s="216"/>
      <c r="U100" s="216"/>
    </row>
    <row r="101" spans="1:24" s="87" customFormat="1" ht="21.75" customHeight="1">
      <c r="A101" s="156">
        <v>96</v>
      </c>
      <c r="B101" s="324" t="s">
        <v>91</v>
      </c>
      <c r="C101" s="184" t="s">
        <v>513</v>
      </c>
      <c r="D101" s="223">
        <v>15000</v>
      </c>
      <c r="E101" s="223"/>
      <c r="F101" s="223">
        <f t="shared" si="7"/>
        <v>15000</v>
      </c>
      <c r="G101" s="223">
        <f>750</f>
        <v>750</v>
      </c>
      <c r="H101" s="223"/>
      <c r="I101" s="223"/>
      <c r="J101" s="223"/>
      <c r="K101" s="223"/>
      <c r="L101" s="223"/>
      <c r="M101" s="223"/>
      <c r="N101" s="223"/>
      <c r="O101" s="223"/>
      <c r="P101" s="223"/>
      <c r="Q101" s="245">
        <f t="shared" si="6"/>
        <v>750</v>
      </c>
      <c r="R101" s="245">
        <f>F101-Q101-P101</f>
        <v>14250</v>
      </c>
      <c r="S101" s="216"/>
      <c r="T101" s="216"/>
      <c r="U101" s="216"/>
      <c r="V101" s="86"/>
      <c r="W101" s="86"/>
      <c r="X101" s="86"/>
    </row>
    <row r="102" spans="1:24" s="87" customFormat="1" ht="21.75" customHeight="1">
      <c r="A102" s="156">
        <v>97</v>
      </c>
      <c r="B102" s="212" t="s">
        <v>92</v>
      </c>
      <c r="C102" s="184" t="s">
        <v>514</v>
      </c>
      <c r="D102" s="223">
        <v>15000</v>
      </c>
      <c r="E102" s="223"/>
      <c r="F102" s="223">
        <f aca="true" t="shared" si="8" ref="F102:F153">SUM(D102:E102)</f>
        <v>15000</v>
      </c>
      <c r="G102" s="223">
        <f>750</f>
        <v>750</v>
      </c>
      <c r="H102" s="223"/>
      <c r="I102" s="226">
        <f>3800</f>
        <v>3800</v>
      </c>
      <c r="J102" s="223"/>
      <c r="K102" s="223"/>
      <c r="L102" s="223"/>
      <c r="M102" s="223"/>
      <c r="N102" s="223"/>
      <c r="O102" s="223"/>
      <c r="P102" s="223"/>
      <c r="Q102" s="245">
        <f t="shared" si="6"/>
        <v>4550</v>
      </c>
      <c r="R102" s="245">
        <f aca="true" t="shared" si="9" ref="R102:R154">F102-Q102</f>
        <v>10450</v>
      </c>
      <c r="S102" s="216"/>
      <c r="T102" s="216"/>
      <c r="U102" s="216"/>
      <c r="V102" s="86"/>
      <c r="W102" s="86"/>
      <c r="X102" s="86"/>
    </row>
    <row r="103" spans="1:24" s="87" customFormat="1" ht="21.75" customHeight="1">
      <c r="A103" s="156">
        <v>98</v>
      </c>
      <c r="B103" s="212" t="s">
        <v>93</v>
      </c>
      <c r="C103" s="184" t="s">
        <v>515</v>
      </c>
      <c r="D103" s="223">
        <v>15000</v>
      </c>
      <c r="E103" s="223"/>
      <c r="F103" s="223">
        <v>4000</v>
      </c>
      <c r="G103" s="223">
        <v>200</v>
      </c>
      <c r="H103" s="218">
        <v>1850</v>
      </c>
      <c r="I103" s="223"/>
      <c r="J103" s="223"/>
      <c r="K103" s="223"/>
      <c r="L103" s="223"/>
      <c r="M103" s="223"/>
      <c r="N103" s="223"/>
      <c r="O103" s="223"/>
      <c r="P103" s="223"/>
      <c r="Q103" s="245">
        <f t="shared" si="6"/>
        <v>2050</v>
      </c>
      <c r="R103" s="245">
        <f t="shared" si="9"/>
        <v>1950</v>
      </c>
      <c r="S103" s="327" t="s">
        <v>870</v>
      </c>
      <c r="T103" s="216"/>
      <c r="U103" s="216"/>
      <c r="V103" s="86"/>
      <c r="W103" s="86"/>
      <c r="X103" s="86"/>
    </row>
    <row r="104" spans="1:24" s="87" customFormat="1" ht="21.75" customHeight="1">
      <c r="A104" s="156">
        <v>99</v>
      </c>
      <c r="B104" s="246" t="s">
        <v>94</v>
      </c>
      <c r="C104" s="184" t="s">
        <v>516</v>
      </c>
      <c r="D104" s="223">
        <v>15000</v>
      </c>
      <c r="E104" s="223"/>
      <c r="F104" s="223">
        <f t="shared" si="8"/>
        <v>15000</v>
      </c>
      <c r="G104" s="223">
        <f>750</f>
        <v>750</v>
      </c>
      <c r="H104" s="218">
        <f>3800+5639</f>
        <v>9439</v>
      </c>
      <c r="I104" s="223"/>
      <c r="J104" s="223"/>
      <c r="K104" s="223"/>
      <c r="L104" s="223"/>
      <c r="M104" s="223" t="s">
        <v>95</v>
      </c>
      <c r="N104" s="223"/>
      <c r="O104" s="223"/>
      <c r="P104" s="223"/>
      <c r="Q104" s="245">
        <f t="shared" si="6"/>
        <v>10189</v>
      </c>
      <c r="R104" s="245">
        <f>F104-Q104+P104</f>
        <v>4811</v>
      </c>
      <c r="S104" s="216"/>
      <c r="T104" s="216"/>
      <c r="U104" s="216"/>
      <c r="V104" s="86"/>
      <c r="W104" s="86"/>
      <c r="X104" s="86"/>
    </row>
    <row r="105" spans="1:24" s="87" customFormat="1" ht="21.75" customHeight="1">
      <c r="A105" s="156">
        <v>100</v>
      </c>
      <c r="B105" s="212" t="s">
        <v>783</v>
      </c>
      <c r="C105" s="184" t="s">
        <v>518</v>
      </c>
      <c r="D105" s="223">
        <v>15000</v>
      </c>
      <c r="E105" s="223"/>
      <c r="F105" s="223">
        <f t="shared" si="8"/>
        <v>15000</v>
      </c>
      <c r="G105" s="223">
        <f>750</f>
        <v>750</v>
      </c>
      <c r="H105" s="218">
        <f>3800+3596</f>
        <v>7396</v>
      </c>
      <c r="I105" s="223"/>
      <c r="J105" s="223"/>
      <c r="K105" s="223"/>
      <c r="L105" s="223"/>
      <c r="M105" s="223"/>
      <c r="N105" s="223"/>
      <c r="O105" s="223"/>
      <c r="P105" s="223"/>
      <c r="Q105" s="245">
        <f t="shared" si="6"/>
        <v>8146</v>
      </c>
      <c r="R105" s="245">
        <f t="shared" si="9"/>
        <v>6854</v>
      </c>
      <c r="S105" s="216"/>
      <c r="T105" s="216"/>
      <c r="U105" s="216"/>
      <c r="V105" s="86"/>
      <c r="W105" s="86"/>
      <c r="X105" s="86"/>
    </row>
    <row r="106" spans="1:24" s="87" customFormat="1" ht="21.75" customHeight="1">
      <c r="A106" s="156">
        <v>101</v>
      </c>
      <c r="B106" s="212" t="s">
        <v>97</v>
      </c>
      <c r="C106" s="184" t="s">
        <v>519</v>
      </c>
      <c r="D106" s="223">
        <v>15000</v>
      </c>
      <c r="E106" s="223"/>
      <c r="F106" s="223">
        <f t="shared" si="8"/>
        <v>15000</v>
      </c>
      <c r="G106" s="223">
        <f>750</f>
        <v>750</v>
      </c>
      <c r="H106" s="218">
        <v>3584</v>
      </c>
      <c r="I106" s="223"/>
      <c r="J106" s="223"/>
      <c r="K106" s="223"/>
      <c r="L106" s="223"/>
      <c r="M106" s="223"/>
      <c r="N106" s="223"/>
      <c r="O106" s="223"/>
      <c r="P106" s="223"/>
      <c r="Q106" s="245">
        <f t="shared" si="6"/>
        <v>4334</v>
      </c>
      <c r="R106" s="245">
        <f t="shared" si="9"/>
        <v>10666</v>
      </c>
      <c r="S106" s="216">
        <v>3584</v>
      </c>
      <c r="T106" s="216"/>
      <c r="U106" s="216"/>
      <c r="V106" s="86"/>
      <c r="W106" s="86"/>
      <c r="X106" s="86"/>
    </row>
    <row r="107" spans="1:24" s="87" customFormat="1" ht="21.75" customHeight="1">
      <c r="A107" s="156">
        <v>102</v>
      </c>
      <c r="B107" s="212" t="s">
        <v>98</v>
      </c>
      <c r="C107" s="184" t="s">
        <v>520</v>
      </c>
      <c r="D107" s="223">
        <v>15000</v>
      </c>
      <c r="E107" s="223"/>
      <c r="F107" s="223">
        <f t="shared" si="8"/>
        <v>15000</v>
      </c>
      <c r="G107" s="223">
        <f>750</f>
        <v>750</v>
      </c>
      <c r="H107" s="223"/>
      <c r="I107" s="226">
        <v>3594.46</v>
      </c>
      <c r="J107" s="223"/>
      <c r="K107" s="223"/>
      <c r="L107" s="223"/>
      <c r="M107" s="223"/>
      <c r="N107" s="223"/>
      <c r="O107" s="223"/>
      <c r="P107" s="223"/>
      <c r="Q107" s="245">
        <f t="shared" si="6"/>
        <v>4344.46</v>
      </c>
      <c r="R107" s="245">
        <f t="shared" si="9"/>
        <v>10655.54</v>
      </c>
      <c r="S107" s="216"/>
      <c r="T107" s="216"/>
      <c r="U107" s="216"/>
      <c r="V107" s="86"/>
      <c r="W107" s="86"/>
      <c r="X107" s="86"/>
    </row>
    <row r="108" spans="1:24" s="87" customFormat="1" ht="21.75" customHeight="1">
      <c r="A108" s="156">
        <v>103</v>
      </c>
      <c r="B108" s="212" t="s">
        <v>99</v>
      </c>
      <c r="C108" s="184" t="s">
        <v>521</v>
      </c>
      <c r="D108" s="223">
        <v>15000</v>
      </c>
      <c r="E108" s="223"/>
      <c r="F108" s="223">
        <f t="shared" si="8"/>
        <v>15000</v>
      </c>
      <c r="G108" s="223">
        <f>750</f>
        <v>750</v>
      </c>
      <c r="H108" s="218">
        <v>3584</v>
      </c>
      <c r="I108" s="223"/>
      <c r="J108" s="223"/>
      <c r="K108" s="223"/>
      <c r="L108" s="223"/>
      <c r="M108" s="223"/>
      <c r="N108" s="223"/>
      <c r="O108" s="223"/>
      <c r="P108" s="223"/>
      <c r="Q108" s="245">
        <f t="shared" si="6"/>
        <v>4334</v>
      </c>
      <c r="R108" s="245">
        <f t="shared" si="9"/>
        <v>10666</v>
      </c>
      <c r="S108" s="216"/>
      <c r="T108" s="216"/>
      <c r="U108" s="216"/>
      <c r="V108" s="86"/>
      <c r="W108" s="86"/>
      <c r="X108" s="86"/>
    </row>
    <row r="109" spans="1:24" s="87" customFormat="1" ht="21.75" customHeight="1">
      <c r="A109" s="156">
        <v>104</v>
      </c>
      <c r="B109" s="212" t="s">
        <v>101</v>
      </c>
      <c r="C109" s="184" t="s">
        <v>523</v>
      </c>
      <c r="D109" s="223">
        <v>15000</v>
      </c>
      <c r="E109" s="223"/>
      <c r="F109" s="223">
        <f t="shared" si="8"/>
        <v>15000</v>
      </c>
      <c r="G109" s="223">
        <f>750</f>
        <v>750</v>
      </c>
      <c r="H109" s="223"/>
      <c r="I109" s="223"/>
      <c r="J109" s="223"/>
      <c r="K109" s="223"/>
      <c r="L109" s="223"/>
      <c r="M109" s="223"/>
      <c r="N109" s="223"/>
      <c r="O109" s="223"/>
      <c r="P109" s="223"/>
      <c r="Q109" s="245">
        <f t="shared" si="6"/>
        <v>750</v>
      </c>
      <c r="R109" s="245">
        <f t="shared" si="9"/>
        <v>14250</v>
      </c>
      <c r="S109" s="216"/>
      <c r="T109" s="216"/>
      <c r="U109" s="216"/>
      <c r="V109" s="86"/>
      <c r="W109" s="86"/>
      <c r="X109" s="86"/>
    </row>
    <row r="110" spans="1:24" s="87" customFormat="1" ht="21.75" customHeight="1">
      <c r="A110" s="156">
        <v>105</v>
      </c>
      <c r="B110" s="212" t="s">
        <v>102</v>
      </c>
      <c r="C110" s="184" t="s">
        <v>524</v>
      </c>
      <c r="D110" s="223">
        <v>15000</v>
      </c>
      <c r="E110" s="223"/>
      <c r="F110" s="223">
        <f t="shared" si="8"/>
        <v>15000</v>
      </c>
      <c r="G110" s="223">
        <f>750</f>
        <v>750</v>
      </c>
      <c r="H110" s="218">
        <v>3800</v>
      </c>
      <c r="I110" s="223"/>
      <c r="J110" s="223"/>
      <c r="K110" s="219">
        <f>S2</f>
        <v>650</v>
      </c>
      <c r="L110" s="223"/>
      <c r="M110" s="223"/>
      <c r="N110" s="223"/>
      <c r="O110" s="223"/>
      <c r="P110" s="223"/>
      <c r="Q110" s="245">
        <f t="shared" si="6"/>
        <v>5200</v>
      </c>
      <c r="R110" s="245">
        <f t="shared" si="9"/>
        <v>9800</v>
      </c>
      <c r="S110" s="216"/>
      <c r="T110" s="216"/>
      <c r="U110" s="216"/>
      <c r="V110" s="86"/>
      <c r="W110" s="86"/>
      <c r="X110" s="86"/>
    </row>
    <row r="111" spans="1:24" s="87" customFormat="1" ht="21.75" customHeight="1">
      <c r="A111" s="156">
        <v>106</v>
      </c>
      <c r="B111" s="212" t="s">
        <v>103</v>
      </c>
      <c r="C111" s="184" t="s">
        <v>525</v>
      </c>
      <c r="D111" s="223">
        <v>15000</v>
      </c>
      <c r="E111" s="223"/>
      <c r="F111" s="223">
        <f t="shared" si="8"/>
        <v>15000</v>
      </c>
      <c r="G111" s="223">
        <f>750</f>
        <v>750</v>
      </c>
      <c r="H111" s="218">
        <f>3800+3584</f>
        <v>7384</v>
      </c>
      <c r="I111" s="223"/>
      <c r="J111" s="223"/>
      <c r="K111" s="223"/>
      <c r="L111" s="223"/>
      <c r="M111" s="223"/>
      <c r="N111" s="223"/>
      <c r="O111" s="223"/>
      <c r="P111" s="223"/>
      <c r="Q111" s="245">
        <f t="shared" si="6"/>
        <v>8134</v>
      </c>
      <c r="R111" s="245">
        <f t="shared" si="9"/>
        <v>6866</v>
      </c>
      <c r="S111" s="216"/>
      <c r="T111" s="216"/>
      <c r="U111" s="216"/>
      <c r="V111" s="86"/>
      <c r="W111" s="86"/>
      <c r="X111" s="86"/>
    </row>
    <row r="112" spans="1:24" s="87" customFormat="1" ht="21.75" customHeight="1">
      <c r="A112" s="156">
        <v>107</v>
      </c>
      <c r="B112" s="212" t="s">
        <v>141</v>
      </c>
      <c r="C112" s="184" t="s">
        <v>526</v>
      </c>
      <c r="D112" s="223">
        <v>15000</v>
      </c>
      <c r="E112" s="223"/>
      <c r="F112" s="223">
        <f t="shared" si="8"/>
        <v>15000</v>
      </c>
      <c r="G112" s="223">
        <f>750</f>
        <v>750</v>
      </c>
      <c r="H112" s="223"/>
      <c r="I112" s="223"/>
      <c r="J112" s="223"/>
      <c r="K112" s="223"/>
      <c r="L112" s="223"/>
      <c r="M112" s="223"/>
      <c r="N112" s="223"/>
      <c r="O112" s="223"/>
      <c r="P112" s="223"/>
      <c r="Q112" s="245">
        <f t="shared" si="6"/>
        <v>750</v>
      </c>
      <c r="R112" s="245">
        <f t="shared" si="9"/>
        <v>14250</v>
      </c>
      <c r="S112" s="216"/>
      <c r="T112" s="216"/>
      <c r="U112" s="216"/>
      <c r="V112" s="86"/>
      <c r="W112" s="86"/>
      <c r="X112" s="86"/>
    </row>
    <row r="113" spans="1:24" s="87" customFormat="1" ht="21.75" customHeight="1">
      <c r="A113" s="156">
        <v>108</v>
      </c>
      <c r="B113" s="212" t="s">
        <v>170</v>
      </c>
      <c r="C113" s="184" t="s">
        <v>528</v>
      </c>
      <c r="D113" s="223">
        <v>15000</v>
      </c>
      <c r="E113" s="223"/>
      <c r="F113" s="223">
        <f t="shared" si="8"/>
        <v>15000</v>
      </c>
      <c r="G113" s="223">
        <f>750</f>
        <v>750</v>
      </c>
      <c r="H113" s="223"/>
      <c r="I113" s="223"/>
      <c r="J113" s="223"/>
      <c r="K113" s="223"/>
      <c r="L113" s="223"/>
      <c r="M113" s="223"/>
      <c r="N113" s="223"/>
      <c r="O113" s="223"/>
      <c r="P113" s="223"/>
      <c r="Q113" s="245">
        <f t="shared" si="6"/>
        <v>750</v>
      </c>
      <c r="R113" s="245">
        <f t="shared" si="9"/>
        <v>14250</v>
      </c>
      <c r="S113" s="216"/>
      <c r="T113" s="216"/>
      <c r="U113" s="216"/>
      <c r="V113" s="86"/>
      <c r="W113" s="86"/>
      <c r="X113" s="86"/>
    </row>
    <row r="114" spans="1:24" s="87" customFormat="1" ht="21.75" customHeight="1">
      <c r="A114" s="156">
        <v>109</v>
      </c>
      <c r="B114" s="212" t="s">
        <v>784</v>
      </c>
      <c r="C114" s="184" t="s">
        <v>529</v>
      </c>
      <c r="D114" s="223">
        <v>15000</v>
      </c>
      <c r="E114" s="223"/>
      <c r="F114" s="223">
        <f t="shared" si="8"/>
        <v>15000</v>
      </c>
      <c r="G114" s="223">
        <f>750</f>
        <v>750</v>
      </c>
      <c r="H114" s="223"/>
      <c r="I114" s="223"/>
      <c r="J114" s="223"/>
      <c r="K114" s="219">
        <f>S2</f>
        <v>650</v>
      </c>
      <c r="L114" s="223"/>
      <c r="M114" s="223"/>
      <c r="N114" s="223"/>
      <c r="O114" s="223"/>
      <c r="P114" s="223"/>
      <c r="Q114" s="245">
        <f t="shared" si="6"/>
        <v>1400</v>
      </c>
      <c r="R114" s="245">
        <f t="shared" si="9"/>
        <v>13600</v>
      </c>
      <c r="S114" s="216"/>
      <c r="T114" s="216"/>
      <c r="U114" s="216"/>
      <c r="V114" s="86"/>
      <c r="W114" s="86"/>
      <c r="X114" s="86"/>
    </row>
    <row r="115" spans="1:24" s="87" customFormat="1" ht="21.75" customHeight="1">
      <c r="A115" s="156">
        <v>110</v>
      </c>
      <c r="B115" s="212" t="s">
        <v>149</v>
      </c>
      <c r="C115" s="184" t="s">
        <v>530</v>
      </c>
      <c r="D115" s="223">
        <v>15000</v>
      </c>
      <c r="E115" s="223"/>
      <c r="F115" s="223">
        <f t="shared" si="8"/>
        <v>15000</v>
      </c>
      <c r="G115" s="223">
        <f>750</f>
        <v>750</v>
      </c>
      <c r="H115" s="218">
        <v>3584</v>
      </c>
      <c r="I115" s="223"/>
      <c r="J115" s="223"/>
      <c r="K115" s="223"/>
      <c r="L115" s="223"/>
      <c r="M115" s="223"/>
      <c r="N115" s="223"/>
      <c r="O115" s="223"/>
      <c r="P115" s="223"/>
      <c r="Q115" s="245">
        <f t="shared" si="6"/>
        <v>4334</v>
      </c>
      <c r="R115" s="245">
        <f t="shared" si="9"/>
        <v>10666</v>
      </c>
      <c r="S115" s="216"/>
      <c r="T115" s="216"/>
      <c r="U115" s="216"/>
      <c r="V115" s="86"/>
      <c r="W115" s="86"/>
      <c r="X115" s="86"/>
    </row>
    <row r="116" spans="1:24" s="87" customFormat="1" ht="21.75" customHeight="1">
      <c r="A116" s="156">
        <v>111</v>
      </c>
      <c r="B116" s="212" t="s">
        <v>105</v>
      </c>
      <c r="C116" s="184" t="s">
        <v>531</v>
      </c>
      <c r="D116" s="223">
        <v>15000</v>
      </c>
      <c r="E116" s="223"/>
      <c r="F116" s="223">
        <f t="shared" si="8"/>
        <v>15000</v>
      </c>
      <c r="G116" s="223">
        <f>750</f>
        <v>750</v>
      </c>
      <c r="H116" s="223"/>
      <c r="I116" s="226">
        <f>2800</f>
        <v>2800</v>
      </c>
      <c r="J116" s="223"/>
      <c r="K116" s="223"/>
      <c r="L116" s="223"/>
      <c r="M116" s="223"/>
      <c r="N116" s="223"/>
      <c r="O116" s="223"/>
      <c r="P116" s="223"/>
      <c r="Q116" s="245">
        <f t="shared" si="6"/>
        <v>3550</v>
      </c>
      <c r="R116" s="245">
        <f t="shared" si="9"/>
        <v>11450</v>
      </c>
      <c r="S116" s="216"/>
      <c r="T116" s="216"/>
      <c r="U116" s="216"/>
      <c r="V116" s="86"/>
      <c r="W116" s="86"/>
      <c r="X116" s="86"/>
    </row>
    <row r="117" spans="1:24" s="87" customFormat="1" ht="21.75" customHeight="1">
      <c r="A117" s="156">
        <v>112</v>
      </c>
      <c r="B117" s="212" t="s">
        <v>106</v>
      </c>
      <c r="C117" s="184" t="s">
        <v>532</v>
      </c>
      <c r="D117" s="223">
        <v>15000</v>
      </c>
      <c r="E117" s="223"/>
      <c r="F117" s="223">
        <f t="shared" si="8"/>
        <v>15000</v>
      </c>
      <c r="G117" s="223">
        <f>750</f>
        <v>750</v>
      </c>
      <c r="H117" s="223"/>
      <c r="I117" s="223"/>
      <c r="J117" s="223"/>
      <c r="K117" s="223"/>
      <c r="L117" s="223"/>
      <c r="M117" s="223"/>
      <c r="N117" s="223"/>
      <c r="O117" s="223"/>
      <c r="P117" s="223"/>
      <c r="Q117" s="245">
        <f t="shared" si="6"/>
        <v>750</v>
      </c>
      <c r="R117" s="245">
        <f t="shared" si="9"/>
        <v>14250</v>
      </c>
      <c r="S117" s="216"/>
      <c r="T117" s="216"/>
      <c r="U117" s="216"/>
      <c r="V117" s="86"/>
      <c r="W117" s="86"/>
      <c r="X117" s="86"/>
    </row>
    <row r="118" spans="1:24" s="87" customFormat="1" ht="21.75" customHeight="1">
      <c r="A118" s="156">
        <v>113</v>
      </c>
      <c r="B118" s="212" t="s">
        <v>785</v>
      </c>
      <c r="C118" s="184" t="s">
        <v>533</v>
      </c>
      <c r="D118" s="223">
        <v>15000</v>
      </c>
      <c r="E118" s="223"/>
      <c r="F118" s="223">
        <f t="shared" si="8"/>
        <v>15000</v>
      </c>
      <c r="G118" s="223">
        <f>750</f>
        <v>750</v>
      </c>
      <c r="H118" s="218">
        <v>3800</v>
      </c>
      <c r="I118" s="223"/>
      <c r="J118" s="223"/>
      <c r="K118" s="223"/>
      <c r="L118" s="223"/>
      <c r="M118" s="223"/>
      <c r="N118" s="223"/>
      <c r="O118" s="223"/>
      <c r="P118" s="223"/>
      <c r="Q118" s="245">
        <f t="shared" si="6"/>
        <v>4550</v>
      </c>
      <c r="R118" s="245">
        <f t="shared" si="9"/>
        <v>10450</v>
      </c>
      <c r="S118" s="216"/>
      <c r="T118" s="216"/>
      <c r="U118" s="216"/>
      <c r="V118" s="86"/>
      <c r="W118" s="86"/>
      <c r="X118" s="86"/>
    </row>
    <row r="119" spans="1:24" s="87" customFormat="1" ht="21.75" customHeight="1">
      <c r="A119" s="156">
        <v>114</v>
      </c>
      <c r="B119" s="212" t="s">
        <v>108</v>
      </c>
      <c r="C119" s="184" t="s">
        <v>534</v>
      </c>
      <c r="D119" s="223">
        <v>15000</v>
      </c>
      <c r="E119" s="223"/>
      <c r="F119" s="223">
        <f t="shared" si="8"/>
        <v>15000</v>
      </c>
      <c r="G119" s="223">
        <f>750</f>
        <v>750</v>
      </c>
      <c r="H119" s="223"/>
      <c r="I119" s="226">
        <f>3800</f>
        <v>3800</v>
      </c>
      <c r="J119" s="223"/>
      <c r="K119" s="219">
        <f>S2</f>
        <v>650</v>
      </c>
      <c r="L119" s="223"/>
      <c r="M119" s="223"/>
      <c r="N119" s="223"/>
      <c r="O119" s="223"/>
      <c r="P119" s="223"/>
      <c r="Q119" s="245">
        <f t="shared" si="6"/>
        <v>5200</v>
      </c>
      <c r="R119" s="245">
        <f t="shared" si="9"/>
        <v>9800</v>
      </c>
      <c r="S119" s="216"/>
      <c r="T119" s="216"/>
      <c r="U119" s="216"/>
      <c r="V119" s="86"/>
      <c r="W119" s="86"/>
      <c r="X119" s="86"/>
    </row>
    <row r="120" spans="1:24" s="87" customFormat="1" ht="21.75" customHeight="1">
      <c r="A120" s="156">
        <v>115</v>
      </c>
      <c r="B120" s="212" t="s">
        <v>109</v>
      </c>
      <c r="C120" s="322" t="s">
        <v>535</v>
      </c>
      <c r="D120" s="223">
        <v>15000</v>
      </c>
      <c r="E120" s="223"/>
      <c r="F120" s="223">
        <f t="shared" si="8"/>
        <v>15000</v>
      </c>
      <c r="G120" s="223">
        <f>750</f>
        <v>750</v>
      </c>
      <c r="H120" s="223"/>
      <c r="I120" s="226">
        <f>3800</f>
        <v>3800</v>
      </c>
      <c r="J120" s="223"/>
      <c r="K120" s="223"/>
      <c r="L120" s="223"/>
      <c r="M120" s="223"/>
      <c r="N120" s="223"/>
      <c r="O120" s="223"/>
      <c r="P120" s="223"/>
      <c r="Q120" s="245">
        <f t="shared" si="6"/>
        <v>4550</v>
      </c>
      <c r="R120" s="245">
        <f t="shared" si="9"/>
        <v>10450</v>
      </c>
      <c r="S120" s="216"/>
      <c r="T120" s="216"/>
      <c r="U120" s="216"/>
      <c r="V120" s="86"/>
      <c r="W120" s="86"/>
      <c r="X120" s="86"/>
    </row>
    <row r="121" spans="1:24" s="87" customFormat="1" ht="21.75" customHeight="1">
      <c r="A121" s="156">
        <v>116</v>
      </c>
      <c r="B121" s="212" t="s">
        <v>110</v>
      </c>
      <c r="C121" s="184" t="s">
        <v>536</v>
      </c>
      <c r="D121" s="223">
        <v>15000</v>
      </c>
      <c r="E121" s="223"/>
      <c r="F121" s="223">
        <f t="shared" si="8"/>
        <v>15000</v>
      </c>
      <c r="G121" s="223">
        <f>750</f>
        <v>750</v>
      </c>
      <c r="H121" s="223"/>
      <c r="I121" s="223"/>
      <c r="J121" s="223"/>
      <c r="K121" s="223"/>
      <c r="L121" s="223"/>
      <c r="M121" s="223"/>
      <c r="N121" s="223"/>
      <c r="O121" s="223"/>
      <c r="P121" s="223"/>
      <c r="Q121" s="245">
        <f t="shared" si="6"/>
        <v>750</v>
      </c>
      <c r="R121" s="245">
        <f t="shared" si="9"/>
        <v>14250</v>
      </c>
      <c r="S121" s="216"/>
      <c r="T121" s="216"/>
      <c r="U121" s="216"/>
      <c r="V121" s="86"/>
      <c r="W121" s="86"/>
      <c r="X121" s="86"/>
    </row>
    <row r="122" spans="1:24" s="87" customFormat="1" ht="21.75" customHeight="1">
      <c r="A122" s="156">
        <v>117</v>
      </c>
      <c r="B122" s="212" t="s">
        <v>111</v>
      </c>
      <c r="C122" s="184" t="s">
        <v>537</v>
      </c>
      <c r="D122" s="223">
        <v>15000</v>
      </c>
      <c r="E122" s="223"/>
      <c r="F122" s="223">
        <f t="shared" si="8"/>
        <v>15000</v>
      </c>
      <c r="G122" s="223">
        <f>750</f>
        <v>750</v>
      </c>
      <c r="H122" s="223"/>
      <c r="I122" s="226">
        <f>3873</f>
        <v>3873</v>
      </c>
      <c r="J122" s="223"/>
      <c r="K122" s="223"/>
      <c r="L122" s="223"/>
      <c r="M122" s="223"/>
      <c r="N122" s="223"/>
      <c r="O122" s="223"/>
      <c r="P122" s="223"/>
      <c r="Q122" s="245">
        <f t="shared" si="6"/>
        <v>4623</v>
      </c>
      <c r="R122" s="245">
        <f t="shared" si="9"/>
        <v>10377</v>
      </c>
      <c r="S122" s="216"/>
      <c r="T122" s="216"/>
      <c r="U122" s="216"/>
      <c r="V122" s="86"/>
      <c r="W122" s="86"/>
      <c r="X122" s="86"/>
    </row>
    <row r="123" spans="1:24" s="87" customFormat="1" ht="21.75" customHeight="1">
      <c r="A123" s="156">
        <v>118</v>
      </c>
      <c r="B123" s="212" t="s">
        <v>112</v>
      </c>
      <c r="C123" s="184" t="s">
        <v>538</v>
      </c>
      <c r="D123" s="223">
        <v>15000</v>
      </c>
      <c r="E123" s="223"/>
      <c r="F123" s="223">
        <f t="shared" si="8"/>
        <v>15000</v>
      </c>
      <c r="G123" s="223">
        <f>750</f>
        <v>750</v>
      </c>
      <c r="H123" s="218">
        <v>3600</v>
      </c>
      <c r="I123" s="223"/>
      <c r="J123" s="223"/>
      <c r="K123" s="223"/>
      <c r="L123" s="223"/>
      <c r="M123" s="223"/>
      <c r="N123" s="223"/>
      <c r="O123" s="223"/>
      <c r="P123" s="223"/>
      <c r="Q123" s="245">
        <f t="shared" si="6"/>
        <v>4350</v>
      </c>
      <c r="R123" s="245">
        <f t="shared" si="9"/>
        <v>10650</v>
      </c>
      <c r="S123" s="216"/>
      <c r="T123" s="216"/>
      <c r="U123" s="216"/>
      <c r="V123" s="86"/>
      <c r="W123" s="86"/>
      <c r="X123" s="86"/>
    </row>
    <row r="124" spans="1:24" s="87" customFormat="1" ht="21.75" customHeight="1">
      <c r="A124" s="156">
        <v>119</v>
      </c>
      <c r="B124" s="212" t="s">
        <v>786</v>
      </c>
      <c r="C124" s="184" t="s">
        <v>539</v>
      </c>
      <c r="D124" s="223">
        <v>15000</v>
      </c>
      <c r="E124" s="223"/>
      <c r="F124" s="223">
        <f t="shared" si="8"/>
        <v>15000</v>
      </c>
      <c r="G124" s="223">
        <f>750</f>
        <v>750</v>
      </c>
      <c r="H124" s="223"/>
      <c r="I124" s="223"/>
      <c r="J124" s="223"/>
      <c r="K124" s="223"/>
      <c r="L124" s="223"/>
      <c r="M124" s="223"/>
      <c r="N124" s="223"/>
      <c r="O124" s="223"/>
      <c r="P124" s="223"/>
      <c r="Q124" s="245">
        <f t="shared" si="6"/>
        <v>750</v>
      </c>
      <c r="R124" s="245">
        <f t="shared" si="9"/>
        <v>14250</v>
      </c>
      <c r="S124" s="216"/>
      <c r="T124" s="216"/>
      <c r="U124" s="216"/>
      <c r="V124" s="86"/>
      <c r="W124" s="86"/>
      <c r="X124" s="86"/>
    </row>
    <row r="125" spans="1:24" s="87" customFormat="1" ht="21.75" customHeight="1">
      <c r="A125" s="156">
        <v>120</v>
      </c>
      <c r="B125" s="325" t="s">
        <v>114</v>
      </c>
      <c r="C125" s="184" t="s">
        <v>540</v>
      </c>
      <c r="D125" s="223">
        <v>15000</v>
      </c>
      <c r="E125" s="223"/>
      <c r="F125" s="223">
        <f t="shared" si="8"/>
        <v>15000</v>
      </c>
      <c r="G125" s="223">
        <f>750</f>
        <v>750</v>
      </c>
      <c r="H125" s="218">
        <f>3800+3584</f>
        <v>7384</v>
      </c>
      <c r="I125" s="223"/>
      <c r="J125" s="223"/>
      <c r="K125" s="223"/>
      <c r="L125" s="223"/>
      <c r="M125" s="223"/>
      <c r="N125" s="223"/>
      <c r="O125" s="223"/>
      <c r="P125" s="223"/>
      <c r="Q125" s="245">
        <f t="shared" si="6"/>
        <v>8134</v>
      </c>
      <c r="R125" s="245">
        <f t="shared" si="9"/>
        <v>6866</v>
      </c>
      <c r="S125" s="216"/>
      <c r="T125" s="216"/>
      <c r="U125" s="216"/>
      <c r="V125" s="86"/>
      <c r="W125" s="86"/>
      <c r="X125" s="86"/>
    </row>
    <row r="126" spans="1:24" s="87" customFormat="1" ht="21.75" customHeight="1">
      <c r="A126" s="156">
        <v>121</v>
      </c>
      <c r="B126" s="212" t="s">
        <v>115</v>
      </c>
      <c r="C126" s="184" t="s">
        <v>542</v>
      </c>
      <c r="D126" s="223">
        <v>15000</v>
      </c>
      <c r="E126" s="223"/>
      <c r="F126" s="223">
        <f t="shared" si="8"/>
        <v>15000</v>
      </c>
      <c r="G126" s="223">
        <f>750</f>
        <v>750</v>
      </c>
      <c r="H126" s="218">
        <v>6200</v>
      </c>
      <c r="I126" s="223"/>
      <c r="J126" s="223"/>
      <c r="K126" s="223"/>
      <c r="L126" s="223"/>
      <c r="M126" s="223"/>
      <c r="N126" s="223"/>
      <c r="O126" s="223"/>
      <c r="P126" s="223"/>
      <c r="Q126" s="245">
        <f t="shared" si="6"/>
        <v>6950</v>
      </c>
      <c r="R126" s="245">
        <f t="shared" si="9"/>
        <v>8050</v>
      </c>
      <c r="S126" s="216"/>
      <c r="T126" s="216"/>
      <c r="U126" s="216"/>
      <c r="V126" s="86"/>
      <c r="W126" s="86"/>
      <c r="X126" s="86"/>
    </row>
    <row r="127" spans="1:24" s="87" customFormat="1" ht="21.75" customHeight="1">
      <c r="A127" s="156">
        <v>122</v>
      </c>
      <c r="B127" s="212" t="s">
        <v>140</v>
      </c>
      <c r="C127" s="184" t="s">
        <v>543</v>
      </c>
      <c r="D127" s="223">
        <v>15000</v>
      </c>
      <c r="E127" s="223"/>
      <c r="F127" s="223">
        <f t="shared" si="8"/>
        <v>15000</v>
      </c>
      <c r="G127" s="223">
        <f>750</f>
        <v>750</v>
      </c>
      <c r="H127" s="223"/>
      <c r="I127" s="223"/>
      <c r="J127" s="223"/>
      <c r="K127" s="223"/>
      <c r="L127" s="223"/>
      <c r="M127" s="223"/>
      <c r="N127" s="223"/>
      <c r="O127" s="223"/>
      <c r="P127" s="223"/>
      <c r="Q127" s="245">
        <f t="shared" si="6"/>
        <v>750</v>
      </c>
      <c r="R127" s="245">
        <f t="shared" si="9"/>
        <v>14250</v>
      </c>
      <c r="S127" s="216"/>
      <c r="T127" s="216"/>
      <c r="U127" s="216"/>
      <c r="V127" s="86"/>
      <c r="W127" s="86"/>
      <c r="X127" s="86"/>
    </row>
    <row r="128" spans="1:24" s="87" customFormat="1" ht="21.75" customHeight="1">
      <c r="A128" s="156">
        <v>123</v>
      </c>
      <c r="B128" s="212" t="s">
        <v>116</v>
      </c>
      <c r="C128" s="184" t="s">
        <v>544</v>
      </c>
      <c r="D128" s="223">
        <v>15000</v>
      </c>
      <c r="E128" s="223"/>
      <c r="F128" s="223">
        <f t="shared" si="8"/>
        <v>15000</v>
      </c>
      <c r="G128" s="223">
        <f>750</f>
        <v>750</v>
      </c>
      <c r="H128" s="223"/>
      <c r="I128" s="223"/>
      <c r="J128" s="223"/>
      <c r="K128" s="223"/>
      <c r="L128" s="223"/>
      <c r="M128" s="223"/>
      <c r="N128" s="223"/>
      <c r="O128" s="223"/>
      <c r="P128" s="223"/>
      <c r="Q128" s="245">
        <f t="shared" si="6"/>
        <v>750</v>
      </c>
      <c r="R128" s="245">
        <f t="shared" si="9"/>
        <v>14250</v>
      </c>
      <c r="S128" s="216"/>
      <c r="T128" s="216"/>
      <c r="U128" s="216"/>
      <c r="V128" s="86"/>
      <c r="W128" s="86"/>
      <c r="X128" s="86"/>
    </row>
    <row r="129" spans="1:24" s="87" customFormat="1" ht="21.75" customHeight="1">
      <c r="A129" s="156">
        <v>124</v>
      </c>
      <c r="B129" s="212" t="s">
        <v>787</v>
      </c>
      <c r="C129" s="184" t="s">
        <v>545</v>
      </c>
      <c r="D129" s="223">
        <v>15000</v>
      </c>
      <c r="E129" s="223"/>
      <c r="F129" s="223">
        <f t="shared" si="8"/>
        <v>15000</v>
      </c>
      <c r="G129" s="223">
        <f>750</f>
        <v>750</v>
      </c>
      <c r="H129" s="223"/>
      <c r="I129" s="226">
        <f>2500+2650</f>
        <v>5150</v>
      </c>
      <c r="J129" s="223"/>
      <c r="K129" s="223"/>
      <c r="L129" s="223"/>
      <c r="M129" s="223"/>
      <c r="N129" s="223"/>
      <c r="O129" s="223"/>
      <c r="P129" s="223"/>
      <c r="Q129" s="245">
        <f t="shared" si="6"/>
        <v>5900</v>
      </c>
      <c r="R129" s="245">
        <f>F129-Q129</f>
        <v>9100</v>
      </c>
      <c r="S129" s="216"/>
      <c r="T129" s="216"/>
      <c r="U129" s="216"/>
      <c r="V129" s="86"/>
      <c r="W129" s="86"/>
      <c r="X129" s="86"/>
    </row>
    <row r="130" spans="1:24" s="87" customFormat="1" ht="21.75" customHeight="1">
      <c r="A130" s="156">
        <v>125</v>
      </c>
      <c r="B130" s="212" t="s">
        <v>118</v>
      </c>
      <c r="C130" s="184" t="s">
        <v>546</v>
      </c>
      <c r="D130" s="223">
        <v>15000</v>
      </c>
      <c r="E130" s="223"/>
      <c r="F130" s="223">
        <f t="shared" si="8"/>
        <v>15000</v>
      </c>
      <c r="G130" s="223">
        <f>750</f>
        <v>750</v>
      </c>
      <c r="H130" s="223"/>
      <c r="I130" s="226">
        <f>2900</f>
        <v>2900</v>
      </c>
      <c r="J130" s="223"/>
      <c r="K130" s="223"/>
      <c r="L130" s="223"/>
      <c r="M130" s="223"/>
      <c r="N130" s="223"/>
      <c r="O130" s="223"/>
      <c r="P130" s="223"/>
      <c r="Q130" s="245">
        <f t="shared" si="6"/>
        <v>3650</v>
      </c>
      <c r="R130" s="245">
        <f t="shared" si="9"/>
        <v>11350</v>
      </c>
      <c r="S130" s="216"/>
      <c r="T130" s="216"/>
      <c r="U130" s="216"/>
      <c r="V130" s="86"/>
      <c r="W130" s="86"/>
      <c r="X130" s="86"/>
    </row>
    <row r="131" spans="1:24" s="87" customFormat="1" ht="21.75" customHeight="1">
      <c r="A131" s="156">
        <v>126</v>
      </c>
      <c r="B131" s="212" t="s">
        <v>119</v>
      </c>
      <c r="C131" s="184" t="s">
        <v>547</v>
      </c>
      <c r="D131" s="223">
        <v>15000</v>
      </c>
      <c r="E131" s="223"/>
      <c r="F131" s="223">
        <f t="shared" si="8"/>
        <v>15000</v>
      </c>
      <c r="G131" s="223">
        <f>750</f>
        <v>750</v>
      </c>
      <c r="H131" s="223"/>
      <c r="I131" s="226">
        <f>4000</f>
        <v>4000</v>
      </c>
      <c r="J131" s="223"/>
      <c r="K131" s="223"/>
      <c r="L131" s="223"/>
      <c r="M131" s="223"/>
      <c r="N131" s="223"/>
      <c r="O131" s="223"/>
      <c r="P131" s="223"/>
      <c r="Q131" s="245">
        <f t="shared" si="6"/>
        <v>4750</v>
      </c>
      <c r="R131" s="245">
        <f t="shared" si="9"/>
        <v>10250</v>
      </c>
      <c r="S131" s="216"/>
      <c r="T131" s="216"/>
      <c r="U131" s="216"/>
      <c r="V131" s="86"/>
      <c r="W131" s="86"/>
      <c r="X131" s="86"/>
    </row>
    <row r="132" spans="1:24" s="87" customFormat="1" ht="21.75" customHeight="1">
      <c r="A132" s="156">
        <v>127</v>
      </c>
      <c r="B132" s="212" t="s">
        <v>120</v>
      </c>
      <c r="C132" s="184" t="s">
        <v>548</v>
      </c>
      <c r="D132" s="223">
        <v>15000</v>
      </c>
      <c r="E132" s="223"/>
      <c r="F132" s="223">
        <f t="shared" si="8"/>
        <v>15000</v>
      </c>
      <c r="G132" s="223">
        <f>750</f>
        <v>750</v>
      </c>
      <c r="H132" s="223"/>
      <c r="I132" s="226">
        <f>2500</f>
        <v>2500</v>
      </c>
      <c r="J132" s="223"/>
      <c r="K132" s="223"/>
      <c r="L132" s="223"/>
      <c r="M132" s="223"/>
      <c r="N132" s="223"/>
      <c r="O132" s="223"/>
      <c r="P132" s="223"/>
      <c r="Q132" s="245">
        <f t="shared" si="6"/>
        <v>3250</v>
      </c>
      <c r="R132" s="245">
        <f t="shared" si="9"/>
        <v>11750</v>
      </c>
      <c r="S132" s="216"/>
      <c r="T132" s="216"/>
      <c r="U132" s="216"/>
      <c r="V132" s="86"/>
      <c r="W132" s="86"/>
      <c r="X132" s="86"/>
    </row>
    <row r="133" spans="1:24" s="87" customFormat="1" ht="21.75" customHeight="1">
      <c r="A133" s="156">
        <v>128</v>
      </c>
      <c r="B133" s="212" t="s">
        <v>121</v>
      </c>
      <c r="C133" s="184" t="s">
        <v>549</v>
      </c>
      <c r="D133" s="223">
        <v>15000</v>
      </c>
      <c r="E133" s="223"/>
      <c r="F133" s="223">
        <f t="shared" si="8"/>
        <v>15000</v>
      </c>
      <c r="G133" s="223">
        <f>750</f>
        <v>750</v>
      </c>
      <c r="H133" s="223"/>
      <c r="I133" s="226">
        <f>5000+3571</f>
        <v>8571</v>
      </c>
      <c r="J133" s="223"/>
      <c r="K133" s="219">
        <f>S2</f>
        <v>650</v>
      </c>
      <c r="L133" s="223"/>
      <c r="M133" s="223"/>
      <c r="N133" s="223"/>
      <c r="O133" s="223"/>
      <c r="P133" s="223"/>
      <c r="Q133" s="245">
        <f aca="true" t="shared" si="10" ref="Q133:Q152">SUM(G133:O133)</f>
        <v>9971</v>
      </c>
      <c r="R133" s="245">
        <f t="shared" si="9"/>
        <v>5029</v>
      </c>
      <c r="S133" s="216"/>
      <c r="T133" s="216"/>
      <c r="U133" s="216"/>
      <c r="V133" s="86"/>
      <c r="W133" s="86"/>
      <c r="X133" s="86"/>
    </row>
    <row r="134" spans="1:24" s="87" customFormat="1" ht="21.75" customHeight="1">
      <c r="A134" s="156">
        <v>129</v>
      </c>
      <c r="B134" s="212" t="s">
        <v>122</v>
      </c>
      <c r="C134" s="184" t="s">
        <v>550</v>
      </c>
      <c r="D134" s="223">
        <v>15000</v>
      </c>
      <c r="E134" s="223"/>
      <c r="F134" s="223">
        <f t="shared" si="8"/>
        <v>15000</v>
      </c>
      <c r="G134" s="223">
        <f>750</f>
        <v>750</v>
      </c>
      <c r="H134" s="223"/>
      <c r="I134" s="226">
        <f>1000</f>
        <v>1000</v>
      </c>
      <c r="J134" s="223"/>
      <c r="K134" s="219">
        <f>S2</f>
        <v>650</v>
      </c>
      <c r="L134" s="223"/>
      <c r="M134" s="223"/>
      <c r="N134" s="223"/>
      <c r="O134" s="223"/>
      <c r="P134" s="223"/>
      <c r="Q134" s="245">
        <f t="shared" si="10"/>
        <v>2400</v>
      </c>
      <c r="R134" s="245">
        <f>F134-Q134</f>
        <v>12600</v>
      </c>
      <c r="S134" s="216"/>
      <c r="T134" s="216"/>
      <c r="U134" s="216"/>
      <c r="V134" s="86"/>
      <c r="W134" s="86"/>
      <c r="X134" s="86"/>
    </row>
    <row r="135" spans="1:24" s="87" customFormat="1" ht="21.75" customHeight="1">
      <c r="A135" s="156">
        <v>130</v>
      </c>
      <c r="B135" s="212" t="s">
        <v>123</v>
      </c>
      <c r="C135" s="184" t="s">
        <v>551</v>
      </c>
      <c r="D135" s="223">
        <v>15000</v>
      </c>
      <c r="E135" s="223"/>
      <c r="F135" s="223">
        <f t="shared" si="8"/>
        <v>15000</v>
      </c>
      <c r="G135" s="223">
        <f>750</f>
        <v>750</v>
      </c>
      <c r="H135" s="223"/>
      <c r="I135" s="226">
        <f>3800</f>
        <v>3800</v>
      </c>
      <c r="J135" s="223"/>
      <c r="K135" s="223"/>
      <c r="L135" s="223"/>
      <c r="M135" s="223"/>
      <c r="N135" s="223"/>
      <c r="O135" s="223"/>
      <c r="P135" s="223"/>
      <c r="Q135" s="245">
        <f t="shared" si="10"/>
        <v>4550</v>
      </c>
      <c r="R135" s="245">
        <f t="shared" si="9"/>
        <v>10450</v>
      </c>
      <c r="S135" s="216"/>
      <c r="T135" s="216"/>
      <c r="U135" s="216"/>
      <c r="V135" s="86"/>
      <c r="W135" s="86"/>
      <c r="X135" s="86"/>
    </row>
    <row r="136" spans="1:24" s="87" customFormat="1" ht="21.75" customHeight="1">
      <c r="A136" s="156">
        <v>131</v>
      </c>
      <c r="B136" s="212" t="s">
        <v>124</v>
      </c>
      <c r="C136" s="184" t="s">
        <v>552</v>
      </c>
      <c r="D136" s="223">
        <v>15000</v>
      </c>
      <c r="E136" s="223"/>
      <c r="F136" s="223">
        <f t="shared" si="8"/>
        <v>15000</v>
      </c>
      <c r="G136" s="223">
        <f>750</f>
        <v>750</v>
      </c>
      <c r="H136" s="223"/>
      <c r="I136" s="226">
        <f>2500+4062</f>
        <v>6562</v>
      </c>
      <c r="J136" s="223"/>
      <c r="K136" s="223"/>
      <c r="L136" s="223"/>
      <c r="M136" s="223"/>
      <c r="N136" s="223"/>
      <c r="O136" s="223"/>
      <c r="P136" s="223"/>
      <c r="Q136" s="245">
        <f t="shared" si="10"/>
        <v>7312</v>
      </c>
      <c r="R136" s="245">
        <f>F136-Q136</f>
        <v>7688</v>
      </c>
      <c r="S136" s="216"/>
      <c r="T136" s="216"/>
      <c r="U136" s="216"/>
      <c r="V136" s="86"/>
      <c r="W136" s="86"/>
      <c r="X136" s="86"/>
    </row>
    <row r="137" spans="1:24" s="87" customFormat="1" ht="21.75" customHeight="1">
      <c r="A137" s="156">
        <v>132</v>
      </c>
      <c r="B137" s="212" t="s">
        <v>169</v>
      </c>
      <c r="C137" s="184" t="s">
        <v>553</v>
      </c>
      <c r="D137" s="223">
        <v>15000</v>
      </c>
      <c r="E137" s="223"/>
      <c r="F137" s="223">
        <f t="shared" si="8"/>
        <v>15000</v>
      </c>
      <c r="G137" s="223">
        <f>750</f>
        <v>750</v>
      </c>
      <c r="H137" s="223"/>
      <c r="I137" s="223"/>
      <c r="J137" s="223"/>
      <c r="K137" s="223"/>
      <c r="L137" s="223"/>
      <c r="M137" s="223"/>
      <c r="N137" s="223"/>
      <c r="O137" s="223"/>
      <c r="P137" s="223"/>
      <c r="Q137" s="245">
        <f t="shared" si="10"/>
        <v>750</v>
      </c>
      <c r="R137" s="245">
        <f t="shared" si="9"/>
        <v>14250</v>
      </c>
      <c r="S137" s="216"/>
      <c r="T137" s="216"/>
      <c r="U137" s="216"/>
      <c r="V137" s="86"/>
      <c r="W137" s="86"/>
      <c r="X137" s="86"/>
    </row>
    <row r="138" spans="1:24" s="87" customFormat="1" ht="21.75" customHeight="1">
      <c r="A138" s="156">
        <v>133</v>
      </c>
      <c r="B138" s="212" t="s">
        <v>125</v>
      </c>
      <c r="C138" s="184" t="s">
        <v>554</v>
      </c>
      <c r="D138" s="223">
        <v>15000</v>
      </c>
      <c r="E138" s="223"/>
      <c r="F138" s="223">
        <f t="shared" si="8"/>
        <v>15000</v>
      </c>
      <c r="G138" s="223">
        <f>750</f>
        <v>750</v>
      </c>
      <c r="H138" s="223"/>
      <c r="I138" s="223"/>
      <c r="J138" s="223"/>
      <c r="K138" s="223"/>
      <c r="L138" s="223"/>
      <c r="M138" s="223"/>
      <c r="N138" s="223"/>
      <c r="O138" s="223"/>
      <c r="P138" s="223"/>
      <c r="Q138" s="245">
        <f t="shared" si="10"/>
        <v>750</v>
      </c>
      <c r="R138" s="245">
        <f t="shared" si="9"/>
        <v>14250</v>
      </c>
      <c r="S138" s="216"/>
      <c r="T138" s="216"/>
      <c r="U138" s="216"/>
      <c r="V138" s="86"/>
      <c r="W138" s="86"/>
      <c r="X138" s="86"/>
    </row>
    <row r="139" spans="1:24" s="87" customFormat="1" ht="21.75" customHeight="1">
      <c r="A139" s="156">
        <v>134</v>
      </c>
      <c r="B139" s="212" t="s">
        <v>126</v>
      </c>
      <c r="C139" s="184" t="s">
        <v>555</v>
      </c>
      <c r="D139" s="223">
        <v>15000</v>
      </c>
      <c r="E139" s="223"/>
      <c r="F139" s="223">
        <f t="shared" si="8"/>
        <v>15000</v>
      </c>
      <c r="G139" s="223">
        <f>750</f>
        <v>750</v>
      </c>
      <c r="H139" s="218">
        <v>3800</v>
      </c>
      <c r="I139" s="223"/>
      <c r="J139" s="223"/>
      <c r="K139" s="223"/>
      <c r="L139" s="223"/>
      <c r="M139" s="223"/>
      <c r="N139" s="223"/>
      <c r="O139" s="223"/>
      <c r="P139" s="223"/>
      <c r="Q139" s="245">
        <f t="shared" si="10"/>
        <v>4550</v>
      </c>
      <c r="R139" s="245">
        <f t="shared" si="9"/>
        <v>10450</v>
      </c>
      <c r="S139" s="216"/>
      <c r="T139" s="216"/>
      <c r="U139" s="216"/>
      <c r="V139" s="86"/>
      <c r="W139" s="86"/>
      <c r="X139" s="86"/>
    </row>
    <row r="140" spans="1:24" s="87" customFormat="1" ht="21.75" customHeight="1">
      <c r="A140" s="156">
        <v>135</v>
      </c>
      <c r="B140" s="212" t="s">
        <v>127</v>
      </c>
      <c r="C140" s="184" t="s">
        <v>556</v>
      </c>
      <c r="D140" s="223">
        <v>15000</v>
      </c>
      <c r="E140" s="223"/>
      <c r="F140" s="223">
        <f t="shared" si="8"/>
        <v>15000</v>
      </c>
      <c r="G140" s="223">
        <f>750</f>
        <v>750</v>
      </c>
      <c r="H140" s="223"/>
      <c r="I140" s="226">
        <f>4074</f>
        <v>4074</v>
      </c>
      <c r="J140" s="223"/>
      <c r="K140" s="223"/>
      <c r="L140" s="223"/>
      <c r="M140" s="223"/>
      <c r="N140" s="223"/>
      <c r="O140" s="223"/>
      <c r="P140" s="223"/>
      <c r="Q140" s="245">
        <f t="shared" si="10"/>
        <v>4824</v>
      </c>
      <c r="R140" s="245">
        <f t="shared" si="9"/>
        <v>10176</v>
      </c>
      <c r="S140" s="216"/>
      <c r="T140" s="216"/>
      <c r="U140" s="216"/>
      <c r="V140" s="86"/>
      <c r="W140" s="86"/>
      <c r="X140" s="86"/>
    </row>
    <row r="141" spans="1:24" s="87" customFormat="1" ht="21.75" customHeight="1">
      <c r="A141" s="156">
        <v>136</v>
      </c>
      <c r="B141" s="212" t="s">
        <v>788</v>
      </c>
      <c r="C141" s="322" t="s">
        <v>558</v>
      </c>
      <c r="D141" s="223">
        <v>15000</v>
      </c>
      <c r="E141" s="223"/>
      <c r="F141" s="223">
        <f t="shared" si="8"/>
        <v>15000</v>
      </c>
      <c r="G141" s="223">
        <f>750</f>
        <v>750</v>
      </c>
      <c r="H141" s="223"/>
      <c r="I141" s="226">
        <f>2500+2682</f>
        <v>5182</v>
      </c>
      <c r="J141" s="223"/>
      <c r="K141" s="223"/>
      <c r="L141" s="223"/>
      <c r="M141" s="223"/>
      <c r="N141" s="223"/>
      <c r="O141" s="223"/>
      <c r="P141" s="223"/>
      <c r="Q141" s="245">
        <f t="shared" si="10"/>
        <v>5932</v>
      </c>
      <c r="R141" s="245">
        <f t="shared" si="9"/>
        <v>9068</v>
      </c>
      <c r="S141" s="216"/>
      <c r="T141" s="216"/>
      <c r="U141" s="216"/>
      <c r="V141" s="86"/>
      <c r="W141" s="86"/>
      <c r="X141" s="86"/>
    </row>
    <row r="142" spans="1:24" s="87" customFormat="1" ht="21.75" customHeight="1">
      <c r="A142" s="156">
        <v>137</v>
      </c>
      <c r="B142" s="212" t="s">
        <v>129</v>
      </c>
      <c r="C142" s="184" t="s">
        <v>559</v>
      </c>
      <c r="D142" s="223">
        <v>15000</v>
      </c>
      <c r="E142" s="223"/>
      <c r="F142" s="223">
        <f t="shared" si="8"/>
        <v>15000</v>
      </c>
      <c r="G142" s="223">
        <f>750</f>
        <v>750</v>
      </c>
      <c r="H142" s="223"/>
      <c r="I142" s="226">
        <f>3734+1207</f>
        <v>4941</v>
      </c>
      <c r="J142" s="223"/>
      <c r="K142" s="223"/>
      <c r="L142" s="223"/>
      <c r="M142" s="223"/>
      <c r="N142" s="223"/>
      <c r="O142" s="223"/>
      <c r="P142" s="223"/>
      <c r="Q142" s="245">
        <f t="shared" si="10"/>
        <v>5691</v>
      </c>
      <c r="R142" s="245">
        <f t="shared" si="9"/>
        <v>9309</v>
      </c>
      <c r="S142" s="216"/>
      <c r="T142" s="216"/>
      <c r="U142" s="216"/>
      <c r="V142" s="86"/>
      <c r="W142" s="86"/>
      <c r="X142" s="86"/>
    </row>
    <row r="143" spans="1:24" s="87" customFormat="1" ht="21.75" customHeight="1">
      <c r="A143" s="156">
        <v>138</v>
      </c>
      <c r="B143" s="212" t="s">
        <v>130</v>
      </c>
      <c r="C143" s="184" t="s">
        <v>560</v>
      </c>
      <c r="D143" s="223">
        <v>15000</v>
      </c>
      <c r="E143" s="223"/>
      <c r="F143" s="223">
        <f t="shared" si="8"/>
        <v>15000</v>
      </c>
      <c r="G143" s="223">
        <f>750</f>
        <v>750</v>
      </c>
      <c r="H143" s="223"/>
      <c r="I143" s="223" t="s">
        <v>158</v>
      </c>
      <c r="J143" s="223"/>
      <c r="K143" s="223"/>
      <c r="L143" s="223"/>
      <c r="M143" s="223"/>
      <c r="N143" s="223"/>
      <c r="O143" s="223"/>
      <c r="P143" s="223"/>
      <c r="Q143" s="245">
        <f t="shared" si="10"/>
        <v>750</v>
      </c>
      <c r="R143" s="245">
        <f t="shared" si="9"/>
        <v>14250</v>
      </c>
      <c r="S143" s="216"/>
      <c r="T143" s="216"/>
      <c r="U143" s="216"/>
      <c r="V143" s="86"/>
      <c r="W143" s="86"/>
      <c r="X143" s="86"/>
    </row>
    <row r="144" spans="1:21" s="86" customFormat="1" ht="21.75" customHeight="1">
      <c r="A144" s="156">
        <v>139</v>
      </c>
      <c r="B144" s="212" t="s">
        <v>789</v>
      </c>
      <c r="C144" s="184" t="s">
        <v>561</v>
      </c>
      <c r="D144" s="223">
        <v>15000</v>
      </c>
      <c r="E144" s="223"/>
      <c r="F144" s="223">
        <f t="shared" si="8"/>
        <v>15000</v>
      </c>
      <c r="G144" s="223">
        <f>750</f>
        <v>750</v>
      </c>
      <c r="H144" s="218">
        <v>3584</v>
      </c>
      <c r="I144" s="223"/>
      <c r="J144" s="223"/>
      <c r="K144" s="223"/>
      <c r="L144" s="223"/>
      <c r="M144" s="223"/>
      <c r="N144" s="223"/>
      <c r="O144" s="223"/>
      <c r="P144" s="223"/>
      <c r="Q144" s="245">
        <f t="shared" si="10"/>
        <v>4334</v>
      </c>
      <c r="R144" s="245">
        <f t="shared" si="9"/>
        <v>10666</v>
      </c>
      <c r="S144" s="216"/>
      <c r="T144" s="216"/>
      <c r="U144" s="216"/>
    </row>
    <row r="145" spans="1:21" s="86" customFormat="1" ht="21.75" customHeight="1">
      <c r="A145" s="156">
        <v>140</v>
      </c>
      <c r="B145" s="212" t="s">
        <v>132</v>
      </c>
      <c r="C145" s="184" t="s">
        <v>562</v>
      </c>
      <c r="D145" s="223">
        <v>15000</v>
      </c>
      <c r="E145" s="223"/>
      <c r="F145" s="223">
        <f t="shared" si="8"/>
        <v>15000</v>
      </c>
      <c r="G145" s="223">
        <f>750</f>
        <v>750</v>
      </c>
      <c r="H145" s="223"/>
      <c r="I145" s="223"/>
      <c r="J145" s="223"/>
      <c r="K145" s="219">
        <f>S2</f>
        <v>650</v>
      </c>
      <c r="L145" s="223"/>
      <c r="M145" s="223"/>
      <c r="N145" s="223"/>
      <c r="O145" s="223"/>
      <c r="P145" s="223"/>
      <c r="Q145" s="245">
        <f t="shared" si="10"/>
        <v>1400</v>
      </c>
      <c r="R145" s="245">
        <f t="shared" si="9"/>
        <v>13600</v>
      </c>
      <c r="S145" s="216"/>
      <c r="T145" s="216"/>
      <c r="U145" s="216"/>
    </row>
    <row r="146" spans="1:21" s="86" customFormat="1" ht="21.75" customHeight="1">
      <c r="A146" s="156">
        <v>141</v>
      </c>
      <c r="B146" s="326" t="s">
        <v>133</v>
      </c>
      <c r="C146" s="184" t="s">
        <v>563</v>
      </c>
      <c r="D146" s="223">
        <v>15000</v>
      </c>
      <c r="E146" s="223"/>
      <c r="F146" s="223">
        <f t="shared" si="8"/>
        <v>15000</v>
      </c>
      <c r="G146" s="223">
        <f>750</f>
        <v>750</v>
      </c>
      <c r="H146" s="223"/>
      <c r="I146" s="223"/>
      <c r="J146" s="223"/>
      <c r="K146" s="223"/>
      <c r="L146" s="223"/>
      <c r="M146" s="223"/>
      <c r="N146" s="223"/>
      <c r="O146" s="223"/>
      <c r="P146" s="223"/>
      <c r="Q146" s="245">
        <f t="shared" si="10"/>
        <v>750</v>
      </c>
      <c r="R146" s="245">
        <f t="shared" si="9"/>
        <v>14250</v>
      </c>
      <c r="S146" s="216"/>
      <c r="T146" s="216"/>
      <c r="U146" s="216"/>
    </row>
    <row r="147" spans="1:21" s="86" customFormat="1" ht="21.75" customHeight="1">
      <c r="A147" s="156">
        <v>142</v>
      </c>
      <c r="B147" s="326" t="s">
        <v>134</v>
      </c>
      <c r="C147" s="184" t="s">
        <v>564</v>
      </c>
      <c r="D147" s="223">
        <v>15000</v>
      </c>
      <c r="E147" s="223"/>
      <c r="F147" s="223">
        <f t="shared" si="8"/>
        <v>15000</v>
      </c>
      <c r="G147" s="223">
        <f>750</f>
        <v>750</v>
      </c>
      <c r="H147" s="223"/>
      <c r="I147" s="223"/>
      <c r="J147" s="223"/>
      <c r="K147" s="223"/>
      <c r="L147" s="223"/>
      <c r="M147" s="223"/>
      <c r="N147" s="223"/>
      <c r="O147" s="223"/>
      <c r="P147" s="223"/>
      <c r="Q147" s="245">
        <f t="shared" si="10"/>
        <v>750</v>
      </c>
      <c r="R147" s="245">
        <f t="shared" si="9"/>
        <v>14250</v>
      </c>
      <c r="S147" s="216"/>
      <c r="T147" s="216"/>
      <c r="U147" s="216"/>
    </row>
    <row r="148" spans="1:21" s="86" customFormat="1" ht="21.75" customHeight="1">
      <c r="A148" s="156">
        <v>143</v>
      </c>
      <c r="B148" s="326" t="s">
        <v>135</v>
      </c>
      <c r="C148" s="184" t="s">
        <v>565</v>
      </c>
      <c r="D148" s="223">
        <v>15000</v>
      </c>
      <c r="E148" s="223"/>
      <c r="F148" s="223">
        <f t="shared" si="8"/>
        <v>15000</v>
      </c>
      <c r="G148" s="223">
        <f>750</f>
        <v>750</v>
      </c>
      <c r="H148" s="223"/>
      <c r="I148" s="223"/>
      <c r="J148" s="223"/>
      <c r="K148" s="223"/>
      <c r="L148" s="223"/>
      <c r="M148" s="223"/>
      <c r="N148" s="223"/>
      <c r="O148" s="223"/>
      <c r="P148" s="223"/>
      <c r="Q148" s="245">
        <f t="shared" si="10"/>
        <v>750</v>
      </c>
      <c r="R148" s="245">
        <f t="shared" si="9"/>
        <v>14250</v>
      </c>
      <c r="S148" s="216"/>
      <c r="T148" s="216"/>
      <c r="U148" s="216"/>
    </row>
    <row r="149" spans="1:21" s="86" customFormat="1" ht="21.75" customHeight="1">
      <c r="A149" s="156">
        <v>144</v>
      </c>
      <c r="B149" s="326" t="s">
        <v>155</v>
      </c>
      <c r="C149" s="323" t="s">
        <v>566</v>
      </c>
      <c r="D149" s="223">
        <v>15000</v>
      </c>
      <c r="E149" s="223"/>
      <c r="F149" s="223">
        <f t="shared" si="8"/>
        <v>15000</v>
      </c>
      <c r="G149" s="223">
        <f>750</f>
        <v>750</v>
      </c>
      <c r="H149" s="223"/>
      <c r="I149" s="223"/>
      <c r="J149" s="223"/>
      <c r="K149" s="223"/>
      <c r="L149" s="223"/>
      <c r="M149" s="223"/>
      <c r="N149" s="223"/>
      <c r="O149" s="223"/>
      <c r="P149" s="223"/>
      <c r="Q149" s="245">
        <f t="shared" si="10"/>
        <v>750</v>
      </c>
      <c r="R149" s="245">
        <f t="shared" si="9"/>
        <v>14250</v>
      </c>
      <c r="S149" s="216"/>
      <c r="T149" s="216"/>
      <c r="U149" s="216"/>
    </row>
    <row r="150" spans="1:21" s="86" customFormat="1" ht="21.75" customHeight="1">
      <c r="A150" s="156">
        <v>145</v>
      </c>
      <c r="B150" s="326" t="s">
        <v>157</v>
      </c>
      <c r="C150" s="323" t="s">
        <v>567</v>
      </c>
      <c r="D150" s="223">
        <v>15000</v>
      </c>
      <c r="E150" s="223"/>
      <c r="F150" s="223">
        <f t="shared" si="8"/>
        <v>15000</v>
      </c>
      <c r="G150" s="223">
        <f>750</f>
        <v>750</v>
      </c>
      <c r="H150" s="218">
        <v>3584</v>
      </c>
      <c r="I150" s="223"/>
      <c r="J150" s="223"/>
      <c r="K150" s="223"/>
      <c r="L150" s="223"/>
      <c r="M150" s="223"/>
      <c r="N150" s="223"/>
      <c r="O150" s="223"/>
      <c r="P150" s="223"/>
      <c r="Q150" s="245">
        <f t="shared" si="10"/>
        <v>4334</v>
      </c>
      <c r="R150" s="245">
        <f t="shared" si="9"/>
        <v>10666</v>
      </c>
      <c r="S150" s="216"/>
      <c r="T150" s="216"/>
      <c r="U150" s="216"/>
    </row>
    <row r="151" spans="1:21" s="86" customFormat="1" ht="21.75" customHeight="1">
      <c r="A151" s="156">
        <v>146</v>
      </c>
      <c r="B151" s="212" t="s">
        <v>145</v>
      </c>
      <c r="C151" s="323" t="s">
        <v>568</v>
      </c>
      <c r="D151" s="223">
        <v>15000</v>
      </c>
      <c r="E151" s="223"/>
      <c r="F151" s="223">
        <f t="shared" si="8"/>
        <v>15000</v>
      </c>
      <c r="G151" s="223">
        <f>750</f>
        <v>750</v>
      </c>
      <c r="H151" s="223"/>
      <c r="I151" s="223"/>
      <c r="J151" s="223"/>
      <c r="K151" s="223"/>
      <c r="L151" s="223"/>
      <c r="M151" s="223"/>
      <c r="N151" s="223"/>
      <c r="O151" s="223"/>
      <c r="P151" s="223"/>
      <c r="Q151" s="245">
        <f t="shared" si="10"/>
        <v>750</v>
      </c>
      <c r="R151" s="245">
        <f t="shared" si="9"/>
        <v>14250</v>
      </c>
      <c r="S151" s="216"/>
      <c r="T151" s="216"/>
      <c r="U151" s="216"/>
    </row>
    <row r="152" spans="1:21" s="86" customFormat="1" ht="21.75" customHeight="1">
      <c r="A152" s="156">
        <v>147</v>
      </c>
      <c r="B152" s="212" t="s">
        <v>146</v>
      </c>
      <c r="C152" s="323" t="s">
        <v>569</v>
      </c>
      <c r="D152" s="223">
        <v>15000</v>
      </c>
      <c r="E152" s="223"/>
      <c r="F152" s="223">
        <f t="shared" si="8"/>
        <v>15000</v>
      </c>
      <c r="G152" s="223">
        <f>750</f>
        <v>750</v>
      </c>
      <c r="H152" s="223"/>
      <c r="I152" s="223"/>
      <c r="J152" s="223"/>
      <c r="K152" s="223"/>
      <c r="L152" s="223"/>
      <c r="M152" s="223"/>
      <c r="N152" s="223"/>
      <c r="O152" s="223"/>
      <c r="P152" s="223"/>
      <c r="Q152" s="245">
        <f t="shared" si="10"/>
        <v>750</v>
      </c>
      <c r="R152" s="245">
        <f t="shared" si="9"/>
        <v>14250</v>
      </c>
      <c r="S152" s="216"/>
      <c r="T152" s="216"/>
      <c r="U152" s="216"/>
    </row>
    <row r="153" spans="1:21" s="86" customFormat="1" ht="21.75" customHeight="1">
      <c r="A153" s="156">
        <v>148</v>
      </c>
      <c r="B153" s="212" t="s">
        <v>147</v>
      </c>
      <c r="C153" s="323" t="s">
        <v>570</v>
      </c>
      <c r="D153" s="223">
        <v>15000</v>
      </c>
      <c r="E153" s="223"/>
      <c r="F153" s="223">
        <f t="shared" si="8"/>
        <v>15000</v>
      </c>
      <c r="G153" s="223">
        <f>750</f>
        <v>750</v>
      </c>
      <c r="H153" s="223"/>
      <c r="I153" s="223"/>
      <c r="J153" s="223"/>
      <c r="K153" s="223"/>
      <c r="L153" s="223"/>
      <c r="M153" s="223"/>
      <c r="N153" s="223"/>
      <c r="O153" s="223"/>
      <c r="P153" s="223"/>
      <c r="Q153" s="245">
        <f>SUM(G153:O153)</f>
        <v>750</v>
      </c>
      <c r="R153" s="245">
        <f t="shared" si="9"/>
        <v>14250</v>
      </c>
      <c r="S153" s="216"/>
      <c r="T153" s="216"/>
      <c r="U153" s="216"/>
    </row>
    <row r="154" spans="1:21" s="86" customFormat="1" ht="21.75" customHeight="1">
      <c r="A154" s="156">
        <v>149</v>
      </c>
      <c r="B154" s="212" t="s">
        <v>148</v>
      </c>
      <c r="C154" s="323" t="s">
        <v>571</v>
      </c>
      <c r="D154" s="223">
        <v>15000</v>
      </c>
      <c r="E154" s="223"/>
      <c r="F154" s="223">
        <f aca="true" t="shared" si="11" ref="F154:F266">SUM(D154:E154)</f>
        <v>15000</v>
      </c>
      <c r="G154" s="223">
        <f>750</f>
        <v>750</v>
      </c>
      <c r="H154" s="223"/>
      <c r="I154" s="223"/>
      <c r="J154" s="223"/>
      <c r="K154" s="223"/>
      <c r="L154" s="223"/>
      <c r="M154" s="223"/>
      <c r="N154" s="223"/>
      <c r="O154" s="223"/>
      <c r="P154" s="223"/>
      <c r="Q154" s="245">
        <f>SUM(G154:O154)</f>
        <v>750</v>
      </c>
      <c r="R154" s="245">
        <f t="shared" si="9"/>
        <v>14250</v>
      </c>
      <c r="S154" s="216"/>
      <c r="T154" s="216"/>
      <c r="U154" s="216"/>
    </row>
    <row r="155" spans="1:21" s="86" customFormat="1" ht="21.75" customHeight="1">
      <c r="A155" s="156">
        <v>150</v>
      </c>
      <c r="B155" s="212" t="s">
        <v>790</v>
      </c>
      <c r="C155" s="323" t="s">
        <v>572</v>
      </c>
      <c r="D155" s="223">
        <v>15000</v>
      </c>
      <c r="E155" s="223"/>
      <c r="F155" s="223">
        <f t="shared" si="11"/>
        <v>15000</v>
      </c>
      <c r="G155" s="223">
        <f>750</f>
        <v>750</v>
      </c>
      <c r="H155" s="223"/>
      <c r="I155" s="223"/>
      <c r="J155" s="223"/>
      <c r="K155" s="223"/>
      <c r="L155" s="223"/>
      <c r="M155" s="223"/>
      <c r="N155" s="223"/>
      <c r="O155" s="223"/>
      <c r="P155" s="223"/>
      <c r="Q155" s="245">
        <f>SUM(G155:O155)</f>
        <v>750</v>
      </c>
      <c r="R155" s="245">
        <f>F155-Q155</f>
        <v>14250</v>
      </c>
      <c r="S155" s="216"/>
      <c r="T155" s="216"/>
      <c r="U155" s="216"/>
    </row>
    <row r="156" spans="1:21" s="86" customFormat="1" ht="21.75" customHeight="1">
      <c r="A156" s="156">
        <v>151</v>
      </c>
      <c r="B156" s="212" t="s">
        <v>154</v>
      </c>
      <c r="C156" s="323" t="s">
        <v>573</v>
      </c>
      <c r="D156" s="223">
        <v>15000</v>
      </c>
      <c r="E156" s="223"/>
      <c r="F156" s="223">
        <f t="shared" si="11"/>
        <v>15000</v>
      </c>
      <c r="G156" s="223">
        <f>750</f>
        <v>750</v>
      </c>
      <c r="H156" s="223"/>
      <c r="I156" s="223"/>
      <c r="J156" s="223"/>
      <c r="K156" s="223"/>
      <c r="L156" s="223"/>
      <c r="M156" s="223"/>
      <c r="N156" s="223"/>
      <c r="O156" s="223"/>
      <c r="P156" s="223"/>
      <c r="Q156" s="245">
        <f>SUM(G156:O156)</f>
        <v>750</v>
      </c>
      <c r="R156" s="245">
        <f>F156-Q156</f>
        <v>14250</v>
      </c>
      <c r="S156" s="216"/>
      <c r="T156" s="216"/>
      <c r="U156" s="216"/>
    </row>
    <row r="157" spans="1:21" s="86" customFormat="1" ht="21.75" customHeight="1">
      <c r="A157" s="156">
        <v>152</v>
      </c>
      <c r="B157" s="212" t="s">
        <v>397</v>
      </c>
      <c r="C157" s="323" t="s">
        <v>574</v>
      </c>
      <c r="D157" s="223">
        <v>15000</v>
      </c>
      <c r="E157" s="223"/>
      <c r="F157" s="223">
        <f t="shared" si="11"/>
        <v>15000</v>
      </c>
      <c r="G157" s="223">
        <f>750</f>
        <v>750</v>
      </c>
      <c r="H157" s="223"/>
      <c r="I157" s="223"/>
      <c r="J157" s="223"/>
      <c r="K157" s="223"/>
      <c r="L157" s="223"/>
      <c r="M157" s="223"/>
      <c r="N157" s="223"/>
      <c r="O157" s="223"/>
      <c r="P157" s="223"/>
      <c r="Q157" s="245">
        <f aca="true" t="shared" si="12" ref="Q157:Q164">SUM(G157:O157)</f>
        <v>750</v>
      </c>
      <c r="R157" s="245">
        <f aca="true" t="shared" si="13" ref="R157:R164">F157-Q157</f>
        <v>14250</v>
      </c>
      <c r="S157" s="216"/>
      <c r="T157" s="216"/>
      <c r="U157" s="216"/>
    </row>
    <row r="158" spans="1:21" s="86" customFormat="1" ht="21.75" customHeight="1">
      <c r="A158" s="156">
        <v>153</v>
      </c>
      <c r="B158" s="212" t="s">
        <v>398</v>
      </c>
      <c r="C158" s="323" t="s">
        <v>575</v>
      </c>
      <c r="D158" s="223">
        <v>15000</v>
      </c>
      <c r="E158" s="223"/>
      <c r="F158" s="223">
        <f t="shared" si="11"/>
        <v>15000</v>
      </c>
      <c r="G158" s="223">
        <f>750</f>
        <v>750</v>
      </c>
      <c r="H158" s="223"/>
      <c r="I158" s="223"/>
      <c r="J158" s="223"/>
      <c r="K158" s="223"/>
      <c r="L158" s="223"/>
      <c r="M158" s="223"/>
      <c r="N158" s="223"/>
      <c r="O158" s="223"/>
      <c r="P158" s="223"/>
      <c r="Q158" s="245">
        <f t="shared" si="12"/>
        <v>750</v>
      </c>
      <c r="R158" s="245">
        <f t="shared" si="13"/>
        <v>14250</v>
      </c>
      <c r="S158" s="216"/>
      <c r="T158" s="216"/>
      <c r="U158" s="216"/>
    </row>
    <row r="159" spans="1:21" s="86" customFormat="1" ht="21.75" customHeight="1">
      <c r="A159" s="156">
        <v>154</v>
      </c>
      <c r="B159" s="212" t="s">
        <v>399</v>
      </c>
      <c r="C159" s="323" t="s">
        <v>576</v>
      </c>
      <c r="D159" s="223">
        <v>15000</v>
      </c>
      <c r="E159" s="223"/>
      <c r="F159" s="223">
        <f t="shared" si="11"/>
        <v>15000</v>
      </c>
      <c r="G159" s="223">
        <f>750</f>
        <v>750</v>
      </c>
      <c r="H159" s="223"/>
      <c r="I159" s="223"/>
      <c r="J159" s="223"/>
      <c r="K159" s="223"/>
      <c r="L159" s="223"/>
      <c r="M159" s="223"/>
      <c r="N159" s="223"/>
      <c r="O159" s="223"/>
      <c r="P159" s="223"/>
      <c r="Q159" s="245">
        <f t="shared" si="12"/>
        <v>750</v>
      </c>
      <c r="R159" s="245">
        <f t="shared" si="13"/>
        <v>14250</v>
      </c>
      <c r="S159" s="216"/>
      <c r="T159" s="216"/>
      <c r="U159" s="216"/>
    </row>
    <row r="160" spans="1:21" s="86" customFormat="1" ht="21.75" customHeight="1">
      <c r="A160" s="156">
        <v>155</v>
      </c>
      <c r="B160" s="212" t="s">
        <v>400</v>
      </c>
      <c r="C160" s="323" t="s">
        <v>577</v>
      </c>
      <c r="D160" s="223">
        <v>15000</v>
      </c>
      <c r="E160" s="223"/>
      <c r="F160" s="223">
        <f t="shared" si="11"/>
        <v>15000</v>
      </c>
      <c r="G160" s="223">
        <f>750</f>
        <v>750</v>
      </c>
      <c r="H160" s="223"/>
      <c r="I160" s="223"/>
      <c r="J160" s="223"/>
      <c r="K160" s="223"/>
      <c r="L160" s="223"/>
      <c r="M160" s="223"/>
      <c r="N160" s="223"/>
      <c r="O160" s="223"/>
      <c r="P160" s="223"/>
      <c r="Q160" s="245">
        <f t="shared" si="12"/>
        <v>750</v>
      </c>
      <c r="R160" s="245">
        <f t="shared" si="13"/>
        <v>14250</v>
      </c>
      <c r="S160" s="216"/>
      <c r="T160" s="216"/>
      <c r="U160" s="216"/>
    </row>
    <row r="161" spans="1:21" s="86" customFormat="1" ht="21.75" customHeight="1">
      <c r="A161" s="156">
        <v>156</v>
      </c>
      <c r="B161" s="212" t="s">
        <v>402</v>
      </c>
      <c r="C161" s="323" t="s">
        <v>579</v>
      </c>
      <c r="D161" s="223">
        <v>15000</v>
      </c>
      <c r="E161" s="223"/>
      <c r="F161" s="223">
        <f t="shared" si="11"/>
        <v>15000</v>
      </c>
      <c r="G161" s="223">
        <f>750</f>
        <v>750</v>
      </c>
      <c r="H161" s="223"/>
      <c r="I161" s="223"/>
      <c r="J161" s="223"/>
      <c r="K161" s="223"/>
      <c r="L161" s="223"/>
      <c r="M161" s="223"/>
      <c r="N161" s="223"/>
      <c r="O161" s="223"/>
      <c r="P161" s="223"/>
      <c r="Q161" s="245">
        <f t="shared" si="12"/>
        <v>750</v>
      </c>
      <c r="R161" s="245">
        <f t="shared" si="13"/>
        <v>14250</v>
      </c>
      <c r="S161" s="216"/>
      <c r="T161" s="216"/>
      <c r="U161" s="216"/>
    </row>
    <row r="162" spans="1:21" s="86" customFormat="1" ht="21.75" customHeight="1">
      <c r="A162" s="156">
        <v>157</v>
      </c>
      <c r="B162" s="212" t="s">
        <v>403</v>
      </c>
      <c r="C162" s="323" t="s">
        <v>580</v>
      </c>
      <c r="D162" s="223">
        <v>15000</v>
      </c>
      <c r="E162" s="223"/>
      <c r="F162" s="223">
        <f t="shared" si="11"/>
        <v>15000</v>
      </c>
      <c r="G162" s="223">
        <f>750</f>
        <v>750</v>
      </c>
      <c r="H162" s="223"/>
      <c r="I162" s="223"/>
      <c r="J162" s="223"/>
      <c r="K162" s="223"/>
      <c r="L162" s="223"/>
      <c r="M162" s="223"/>
      <c r="N162" s="223"/>
      <c r="O162" s="223"/>
      <c r="P162" s="223"/>
      <c r="Q162" s="245">
        <f t="shared" si="12"/>
        <v>750</v>
      </c>
      <c r="R162" s="245">
        <f t="shared" si="13"/>
        <v>14250</v>
      </c>
      <c r="S162" s="216"/>
      <c r="T162" s="216"/>
      <c r="U162" s="216"/>
    </row>
    <row r="163" spans="1:21" s="86" customFormat="1" ht="21.75" customHeight="1">
      <c r="A163" s="156">
        <v>158</v>
      </c>
      <c r="B163" s="212" t="s">
        <v>404</v>
      </c>
      <c r="C163" s="323" t="s">
        <v>581</v>
      </c>
      <c r="D163" s="223">
        <v>15000</v>
      </c>
      <c r="E163" s="223"/>
      <c r="F163" s="223">
        <f t="shared" si="11"/>
        <v>15000</v>
      </c>
      <c r="G163" s="223">
        <f>750</f>
        <v>750</v>
      </c>
      <c r="H163" s="223"/>
      <c r="I163" s="223"/>
      <c r="J163" s="223"/>
      <c r="K163" s="223"/>
      <c r="L163" s="223"/>
      <c r="M163" s="223"/>
      <c r="N163" s="223"/>
      <c r="O163" s="223"/>
      <c r="P163" s="223"/>
      <c r="Q163" s="245">
        <f t="shared" si="12"/>
        <v>750</v>
      </c>
      <c r="R163" s="245">
        <f t="shared" si="13"/>
        <v>14250</v>
      </c>
      <c r="S163" s="216"/>
      <c r="T163" s="216"/>
      <c r="U163" s="216"/>
    </row>
    <row r="164" spans="1:21" s="86" customFormat="1" ht="21.75" customHeight="1">
      <c r="A164" s="156">
        <v>159</v>
      </c>
      <c r="B164" s="212" t="s">
        <v>405</v>
      </c>
      <c r="C164" s="323" t="s">
        <v>582</v>
      </c>
      <c r="D164" s="223">
        <v>15000</v>
      </c>
      <c r="E164" s="223"/>
      <c r="F164" s="223">
        <f t="shared" si="11"/>
        <v>15000</v>
      </c>
      <c r="G164" s="223">
        <f>750</f>
        <v>750</v>
      </c>
      <c r="H164" s="223"/>
      <c r="I164" s="223"/>
      <c r="J164" s="223"/>
      <c r="K164" s="223"/>
      <c r="L164" s="223"/>
      <c r="M164" s="223"/>
      <c r="N164" s="223"/>
      <c r="O164" s="223"/>
      <c r="P164" s="223"/>
      <c r="Q164" s="245">
        <f t="shared" si="12"/>
        <v>750</v>
      </c>
      <c r="R164" s="245">
        <f t="shared" si="13"/>
        <v>14250</v>
      </c>
      <c r="S164" s="216"/>
      <c r="T164" s="216"/>
      <c r="U164" s="216"/>
    </row>
    <row r="165" spans="1:21" s="86" customFormat="1" ht="21.75" customHeight="1">
      <c r="A165" s="156">
        <v>160</v>
      </c>
      <c r="B165" s="212" t="s">
        <v>791</v>
      </c>
      <c r="C165" s="323" t="s">
        <v>584</v>
      </c>
      <c r="D165" s="223">
        <v>15000</v>
      </c>
      <c r="E165" s="223"/>
      <c r="F165" s="223">
        <f t="shared" si="11"/>
        <v>15000</v>
      </c>
      <c r="G165" s="223">
        <f>750</f>
        <v>750</v>
      </c>
      <c r="H165" s="223"/>
      <c r="I165" s="223"/>
      <c r="J165" s="223"/>
      <c r="K165" s="223"/>
      <c r="L165" s="223"/>
      <c r="M165" s="223"/>
      <c r="N165" s="223"/>
      <c r="O165" s="223"/>
      <c r="P165" s="223"/>
      <c r="Q165" s="245">
        <f>SUM(G165:O165)</f>
        <v>750</v>
      </c>
      <c r="R165" s="245">
        <f>F165-Q165</f>
        <v>14250</v>
      </c>
      <c r="S165" s="216"/>
      <c r="T165" s="216"/>
      <c r="U165" s="216"/>
    </row>
    <row r="166" spans="1:21" ht="22.5" customHeight="1">
      <c r="A166" s="156">
        <v>161</v>
      </c>
      <c r="B166" s="138" t="s">
        <v>344</v>
      </c>
      <c r="C166" s="165" t="s">
        <v>585</v>
      </c>
      <c r="D166" s="158">
        <v>15000</v>
      </c>
      <c r="E166" s="158"/>
      <c r="F166" s="158">
        <f aca="true" t="shared" si="14" ref="F166:F181">SUM(D166:E166)</f>
        <v>15000</v>
      </c>
      <c r="G166" s="158">
        <f>750</f>
        <v>750</v>
      </c>
      <c r="H166" s="158"/>
      <c r="I166" s="158"/>
      <c r="J166" s="158"/>
      <c r="K166" s="158"/>
      <c r="L166" s="158"/>
      <c r="M166" s="158"/>
      <c r="N166" s="158"/>
      <c r="O166" s="223"/>
      <c r="P166" s="158"/>
      <c r="Q166" s="222">
        <f aca="true" t="shared" si="15" ref="Q166:Q181">SUM(G166:O166)</f>
        <v>750</v>
      </c>
      <c r="R166" s="222">
        <f aca="true" t="shared" si="16" ref="R166:R180">F166-Q166</f>
        <v>14250</v>
      </c>
      <c r="S166" s="216"/>
      <c r="T166" s="213"/>
      <c r="U166" s="213"/>
    </row>
    <row r="167" spans="1:21" ht="22.5" customHeight="1">
      <c r="A167" s="156">
        <v>162</v>
      </c>
      <c r="B167" s="138" t="s">
        <v>814</v>
      </c>
      <c r="C167" s="165" t="s">
        <v>586</v>
      </c>
      <c r="D167" s="158">
        <v>15000</v>
      </c>
      <c r="E167" s="158"/>
      <c r="F167" s="158">
        <f t="shared" si="14"/>
        <v>15000</v>
      </c>
      <c r="G167" s="158">
        <f>750</f>
        <v>750</v>
      </c>
      <c r="H167" s="158"/>
      <c r="I167" s="158"/>
      <c r="J167" s="158"/>
      <c r="K167" s="158"/>
      <c r="L167" s="158"/>
      <c r="M167" s="158"/>
      <c r="N167" s="158"/>
      <c r="O167" s="223"/>
      <c r="P167" s="158"/>
      <c r="Q167" s="222">
        <f t="shared" si="15"/>
        <v>750</v>
      </c>
      <c r="R167" s="222">
        <f t="shared" si="16"/>
        <v>14250</v>
      </c>
      <c r="S167" s="216"/>
      <c r="T167" s="213"/>
      <c r="U167" s="213"/>
    </row>
    <row r="168" spans="1:21" ht="21.75" customHeight="1">
      <c r="A168" s="156">
        <v>163</v>
      </c>
      <c r="B168" s="138" t="s">
        <v>345</v>
      </c>
      <c r="C168" s="165" t="s">
        <v>587</v>
      </c>
      <c r="D168" s="158">
        <v>15000</v>
      </c>
      <c r="E168" s="158"/>
      <c r="F168" s="158">
        <f t="shared" si="14"/>
        <v>15000</v>
      </c>
      <c r="G168" s="158">
        <f>750</f>
        <v>750</v>
      </c>
      <c r="H168" s="158"/>
      <c r="I168" s="158"/>
      <c r="J168" s="158"/>
      <c r="K168" s="158"/>
      <c r="L168" s="158"/>
      <c r="M168" s="158"/>
      <c r="N168" s="158"/>
      <c r="O168" s="223"/>
      <c r="P168" s="158"/>
      <c r="Q168" s="222">
        <f t="shared" si="15"/>
        <v>750</v>
      </c>
      <c r="R168" s="222">
        <f t="shared" si="16"/>
        <v>14250</v>
      </c>
      <c r="S168" s="216"/>
      <c r="T168" s="213"/>
      <c r="U168" s="213"/>
    </row>
    <row r="169" spans="1:21" ht="18.75" customHeight="1">
      <c r="A169" s="156">
        <v>164</v>
      </c>
      <c r="B169" s="138" t="s">
        <v>346</v>
      </c>
      <c r="C169" s="165" t="s">
        <v>588</v>
      </c>
      <c r="D169" s="158">
        <v>15000</v>
      </c>
      <c r="E169" s="158"/>
      <c r="F169" s="158">
        <f t="shared" si="14"/>
        <v>15000</v>
      </c>
      <c r="G169" s="158">
        <f>750</f>
        <v>750</v>
      </c>
      <c r="H169" s="158"/>
      <c r="I169" s="158"/>
      <c r="J169" s="158"/>
      <c r="K169" s="158"/>
      <c r="L169" s="158"/>
      <c r="M169" s="158"/>
      <c r="N169" s="158"/>
      <c r="O169" s="223"/>
      <c r="P169" s="158"/>
      <c r="Q169" s="222">
        <f t="shared" si="15"/>
        <v>750</v>
      </c>
      <c r="R169" s="222">
        <f t="shared" si="16"/>
        <v>14250</v>
      </c>
      <c r="S169" s="216"/>
      <c r="T169" s="213"/>
      <c r="U169" s="213"/>
    </row>
    <row r="170" spans="1:21" ht="20.25" customHeight="1">
      <c r="A170" s="156">
        <v>165</v>
      </c>
      <c r="B170" s="138" t="s">
        <v>347</v>
      </c>
      <c r="C170" s="165" t="s">
        <v>589</v>
      </c>
      <c r="D170" s="158">
        <v>15000</v>
      </c>
      <c r="E170" s="158"/>
      <c r="F170" s="158">
        <f t="shared" si="14"/>
        <v>15000</v>
      </c>
      <c r="G170" s="158">
        <f>750</f>
        <v>750</v>
      </c>
      <c r="H170" s="158"/>
      <c r="I170" s="158"/>
      <c r="J170" s="158"/>
      <c r="K170" s="158"/>
      <c r="L170" s="158"/>
      <c r="M170" s="158"/>
      <c r="N170" s="158"/>
      <c r="O170" s="223"/>
      <c r="P170" s="158"/>
      <c r="Q170" s="222">
        <f t="shared" si="15"/>
        <v>750</v>
      </c>
      <c r="R170" s="222">
        <f t="shared" si="16"/>
        <v>14250</v>
      </c>
      <c r="S170" s="216"/>
      <c r="T170" s="213"/>
      <c r="U170" s="213"/>
    </row>
    <row r="171" spans="1:21" ht="20.25" customHeight="1">
      <c r="A171" s="156">
        <v>166</v>
      </c>
      <c r="B171" s="138" t="s">
        <v>348</v>
      </c>
      <c r="C171" s="165" t="s">
        <v>590</v>
      </c>
      <c r="D171" s="158">
        <v>15000</v>
      </c>
      <c r="E171" s="158"/>
      <c r="F171" s="158">
        <f t="shared" si="14"/>
        <v>15000</v>
      </c>
      <c r="G171" s="158">
        <f>750</f>
        <v>750</v>
      </c>
      <c r="H171" s="158"/>
      <c r="I171" s="158"/>
      <c r="J171" s="158"/>
      <c r="K171" s="158"/>
      <c r="L171" s="158"/>
      <c r="M171" s="158"/>
      <c r="N171" s="158"/>
      <c r="O171" s="223"/>
      <c r="P171" s="158"/>
      <c r="Q171" s="222">
        <f t="shared" si="15"/>
        <v>750</v>
      </c>
      <c r="R171" s="222">
        <f t="shared" si="16"/>
        <v>14250</v>
      </c>
      <c r="S171" s="216"/>
      <c r="T171" s="213"/>
      <c r="U171" s="213"/>
    </row>
    <row r="172" spans="1:21" ht="20.25" customHeight="1">
      <c r="A172" s="156">
        <v>167</v>
      </c>
      <c r="B172" s="138" t="s">
        <v>349</v>
      </c>
      <c r="C172" s="165" t="s">
        <v>591</v>
      </c>
      <c r="D172" s="158">
        <v>15000</v>
      </c>
      <c r="E172" s="158"/>
      <c r="F172" s="158">
        <f t="shared" si="14"/>
        <v>15000</v>
      </c>
      <c r="G172" s="158">
        <f>750</f>
        <v>750</v>
      </c>
      <c r="H172" s="158"/>
      <c r="I172" s="158"/>
      <c r="J172" s="158"/>
      <c r="K172" s="158"/>
      <c r="L172" s="158"/>
      <c r="M172" s="158"/>
      <c r="N172" s="158"/>
      <c r="O172" s="223"/>
      <c r="P172" s="158"/>
      <c r="Q172" s="222">
        <f t="shared" si="15"/>
        <v>750</v>
      </c>
      <c r="R172" s="222">
        <f t="shared" si="16"/>
        <v>14250</v>
      </c>
      <c r="S172" s="216"/>
      <c r="T172" s="213"/>
      <c r="U172" s="213"/>
    </row>
    <row r="173" spans="1:21" ht="22.5" customHeight="1">
      <c r="A173" s="156">
        <v>168</v>
      </c>
      <c r="B173" s="138" t="s">
        <v>350</v>
      </c>
      <c r="C173" s="165" t="s">
        <v>592</v>
      </c>
      <c r="D173" s="158">
        <v>15000</v>
      </c>
      <c r="E173" s="158"/>
      <c r="F173" s="158">
        <f t="shared" si="14"/>
        <v>15000</v>
      </c>
      <c r="G173" s="158">
        <f>750</f>
        <v>750</v>
      </c>
      <c r="H173" s="158"/>
      <c r="I173" s="158"/>
      <c r="J173" s="158"/>
      <c r="K173" s="158"/>
      <c r="L173" s="158"/>
      <c r="M173" s="158"/>
      <c r="N173" s="158"/>
      <c r="O173" s="223"/>
      <c r="P173" s="158"/>
      <c r="Q173" s="222">
        <f t="shared" si="15"/>
        <v>750</v>
      </c>
      <c r="R173" s="222">
        <f t="shared" si="16"/>
        <v>14250</v>
      </c>
      <c r="S173" s="216"/>
      <c r="T173" s="213"/>
      <c r="U173" s="213"/>
    </row>
    <row r="174" spans="1:21" ht="20.25" customHeight="1">
      <c r="A174" s="156">
        <v>169</v>
      </c>
      <c r="B174" s="138" t="s">
        <v>351</v>
      </c>
      <c r="C174" s="165" t="s">
        <v>593</v>
      </c>
      <c r="D174" s="158">
        <v>15000</v>
      </c>
      <c r="E174" s="158"/>
      <c r="F174" s="158">
        <f t="shared" si="14"/>
        <v>15000</v>
      </c>
      <c r="G174" s="158">
        <f>750</f>
        <v>750</v>
      </c>
      <c r="H174" s="158"/>
      <c r="I174" s="226">
        <f>1900</f>
        <v>1900</v>
      </c>
      <c r="J174" s="158"/>
      <c r="K174" s="158"/>
      <c r="L174" s="158"/>
      <c r="M174" s="158"/>
      <c r="N174" s="158"/>
      <c r="O174" s="223"/>
      <c r="P174" s="158"/>
      <c r="Q174" s="222">
        <f t="shared" si="15"/>
        <v>2650</v>
      </c>
      <c r="R174" s="222">
        <f t="shared" si="16"/>
        <v>12350</v>
      </c>
      <c r="S174" s="216"/>
      <c r="T174" s="213"/>
      <c r="U174" s="213"/>
    </row>
    <row r="175" spans="1:21" ht="21.75" customHeight="1">
      <c r="A175" s="156">
        <v>170</v>
      </c>
      <c r="B175" s="138" t="s">
        <v>352</v>
      </c>
      <c r="C175" s="165" t="s">
        <v>594</v>
      </c>
      <c r="D175" s="158">
        <v>15000</v>
      </c>
      <c r="E175" s="158"/>
      <c r="F175" s="158">
        <f t="shared" si="14"/>
        <v>15000</v>
      </c>
      <c r="G175" s="158">
        <f>750</f>
        <v>750</v>
      </c>
      <c r="H175" s="218">
        <v>3800</v>
      </c>
      <c r="I175" s="158"/>
      <c r="J175" s="158"/>
      <c r="K175" s="158"/>
      <c r="L175" s="158"/>
      <c r="M175" s="158"/>
      <c r="N175" s="158"/>
      <c r="O175" s="223"/>
      <c r="P175" s="158"/>
      <c r="Q175" s="222">
        <f t="shared" si="15"/>
        <v>4550</v>
      </c>
      <c r="R175" s="222">
        <f t="shared" si="16"/>
        <v>10450</v>
      </c>
      <c r="S175" s="216"/>
      <c r="T175" s="213"/>
      <c r="U175" s="213"/>
    </row>
    <row r="176" spans="1:21" ht="20.25" customHeight="1">
      <c r="A176" s="156">
        <v>171</v>
      </c>
      <c r="B176" s="138" t="s">
        <v>354</v>
      </c>
      <c r="C176" s="165" t="s">
        <v>596</v>
      </c>
      <c r="D176" s="158">
        <v>15000</v>
      </c>
      <c r="E176" s="158"/>
      <c r="F176" s="158">
        <f t="shared" si="14"/>
        <v>15000</v>
      </c>
      <c r="G176" s="158">
        <f>750</f>
        <v>750</v>
      </c>
      <c r="H176" s="158"/>
      <c r="I176" s="158"/>
      <c r="J176" s="158"/>
      <c r="K176" s="158"/>
      <c r="L176" s="158"/>
      <c r="M176" s="158"/>
      <c r="N176" s="158"/>
      <c r="O176" s="223"/>
      <c r="P176" s="158"/>
      <c r="Q176" s="222">
        <f t="shared" si="15"/>
        <v>750</v>
      </c>
      <c r="R176" s="222">
        <f t="shared" si="16"/>
        <v>14250</v>
      </c>
      <c r="S176" s="216"/>
      <c r="T176" s="213"/>
      <c r="U176" s="213"/>
    </row>
    <row r="177" spans="1:21" ht="20.25" customHeight="1">
      <c r="A177" s="156">
        <v>172</v>
      </c>
      <c r="B177" s="138" t="s">
        <v>356</v>
      </c>
      <c r="C177" s="165" t="s">
        <v>598</v>
      </c>
      <c r="D177" s="158">
        <v>15000</v>
      </c>
      <c r="E177" s="158"/>
      <c r="F177" s="158">
        <f t="shared" si="14"/>
        <v>15000</v>
      </c>
      <c r="G177" s="158">
        <f>750</f>
        <v>750</v>
      </c>
      <c r="H177" s="158"/>
      <c r="I177" s="158"/>
      <c r="J177" s="158"/>
      <c r="K177" s="158"/>
      <c r="L177" s="158"/>
      <c r="M177" s="158"/>
      <c r="N177" s="158"/>
      <c r="O177" s="223"/>
      <c r="P177" s="158"/>
      <c r="Q177" s="222">
        <f t="shared" si="15"/>
        <v>750</v>
      </c>
      <c r="R177" s="222">
        <f t="shared" si="16"/>
        <v>14250</v>
      </c>
      <c r="S177" s="216"/>
      <c r="T177" s="213"/>
      <c r="U177" s="213"/>
    </row>
    <row r="178" spans="1:21" ht="20.25" customHeight="1">
      <c r="A178" s="156">
        <v>173</v>
      </c>
      <c r="B178" s="138" t="s">
        <v>357</v>
      </c>
      <c r="C178" s="182" t="s">
        <v>599</v>
      </c>
      <c r="D178" s="158">
        <v>15000</v>
      </c>
      <c r="E178" s="158"/>
      <c r="F178" s="158">
        <f t="shared" si="14"/>
        <v>15000</v>
      </c>
      <c r="G178" s="158">
        <f>750</f>
        <v>750</v>
      </c>
      <c r="H178" s="158"/>
      <c r="I178" s="158"/>
      <c r="J178" s="158"/>
      <c r="K178" s="158"/>
      <c r="L178" s="158"/>
      <c r="M178" s="158"/>
      <c r="N178" s="158"/>
      <c r="O178" s="223"/>
      <c r="P178" s="158"/>
      <c r="Q178" s="222">
        <f t="shared" si="15"/>
        <v>750</v>
      </c>
      <c r="R178" s="222">
        <f t="shared" si="16"/>
        <v>14250</v>
      </c>
      <c r="S178" s="216"/>
      <c r="T178" s="213"/>
      <c r="U178" s="213"/>
    </row>
    <row r="179" spans="1:21" ht="20.25" customHeight="1">
      <c r="A179" s="156">
        <v>174</v>
      </c>
      <c r="B179" s="138" t="s">
        <v>358</v>
      </c>
      <c r="C179" s="182" t="s">
        <v>600</v>
      </c>
      <c r="D179" s="158">
        <v>15000</v>
      </c>
      <c r="E179" s="158"/>
      <c r="F179" s="158">
        <f t="shared" si="14"/>
        <v>15000</v>
      </c>
      <c r="G179" s="158">
        <f>750</f>
        <v>750</v>
      </c>
      <c r="H179" s="158"/>
      <c r="I179" s="172">
        <f>2133</f>
        <v>2133</v>
      </c>
      <c r="J179" s="158"/>
      <c r="K179" s="158"/>
      <c r="L179" s="158"/>
      <c r="M179" s="158"/>
      <c r="N179" s="158"/>
      <c r="O179" s="223"/>
      <c r="P179" s="158"/>
      <c r="Q179" s="222">
        <f t="shared" si="15"/>
        <v>2883</v>
      </c>
      <c r="R179" s="222">
        <f t="shared" si="16"/>
        <v>12117</v>
      </c>
      <c r="S179" s="216"/>
      <c r="T179" s="213"/>
      <c r="U179" s="213"/>
    </row>
    <row r="180" spans="1:21" ht="20.25" customHeight="1">
      <c r="A180" s="156">
        <v>175</v>
      </c>
      <c r="B180" s="138" t="s">
        <v>359</v>
      </c>
      <c r="C180" s="182" t="s">
        <v>601</v>
      </c>
      <c r="D180" s="158">
        <v>15000</v>
      </c>
      <c r="E180" s="158"/>
      <c r="F180" s="158">
        <f t="shared" si="14"/>
        <v>15000</v>
      </c>
      <c r="G180" s="158">
        <f>750</f>
        <v>750</v>
      </c>
      <c r="H180" s="158"/>
      <c r="I180" s="158"/>
      <c r="J180" s="158"/>
      <c r="K180" s="158"/>
      <c r="L180" s="158"/>
      <c r="M180" s="158"/>
      <c r="N180" s="158"/>
      <c r="O180" s="223"/>
      <c r="P180" s="158"/>
      <c r="Q180" s="222">
        <f t="shared" si="15"/>
        <v>750</v>
      </c>
      <c r="R180" s="222">
        <f t="shared" si="16"/>
        <v>14250</v>
      </c>
      <c r="S180" s="216"/>
      <c r="T180" s="213"/>
      <c r="U180" s="213"/>
    </row>
    <row r="181" spans="1:21" ht="20.25" customHeight="1">
      <c r="A181" s="156">
        <v>176</v>
      </c>
      <c r="B181" s="138" t="s">
        <v>392</v>
      </c>
      <c r="C181" s="182" t="s">
        <v>604</v>
      </c>
      <c r="D181" s="158">
        <v>15000</v>
      </c>
      <c r="E181" s="158"/>
      <c r="F181" s="158">
        <f t="shared" si="14"/>
        <v>15000</v>
      </c>
      <c r="G181" s="158">
        <f>750</f>
        <v>750</v>
      </c>
      <c r="H181" s="158"/>
      <c r="I181" s="158"/>
      <c r="J181" s="158"/>
      <c r="K181" s="158"/>
      <c r="L181" s="158"/>
      <c r="M181" s="158"/>
      <c r="N181" s="158"/>
      <c r="O181" s="223"/>
      <c r="P181" s="158"/>
      <c r="Q181" s="222">
        <f t="shared" si="15"/>
        <v>750</v>
      </c>
      <c r="R181" s="222">
        <f>F181-Q181</f>
        <v>14250</v>
      </c>
      <c r="S181" s="216"/>
      <c r="T181" s="213"/>
      <c r="U181" s="213"/>
    </row>
    <row r="182" spans="1:24" s="4" customFormat="1" ht="21.75" customHeight="1">
      <c r="A182" s="156">
        <v>177</v>
      </c>
      <c r="B182" s="137" t="s">
        <v>264</v>
      </c>
      <c r="C182" s="182" t="s">
        <v>431</v>
      </c>
      <c r="D182" s="173">
        <v>9000</v>
      </c>
      <c r="E182" s="173"/>
      <c r="F182" s="158">
        <f t="shared" si="11"/>
        <v>9000</v>
      </c>
      <c r="G182" s="158">
        <f>450</f>
        <v>450</v>
      </c>
      <c r="H182" s="218">
        <f>3800+2330</f>
        <v>6130</v>
      </c>
      <c r="I182" s="158"/>
      <c r="J182" s="158"/>
      <c r="K182" s="219">
        <f>S2</f>
        <v>650</v>
      </c>
      <c r="L182" s="158"/>
      <c r="M182" s="158"/>
      <c r="N182" s="158"/>
      <c r="O182" s="221"/>
      <c r="P182" s="158"/>
      <c r="Q182" s="222">
        <f aca="true" t="shared" si="17" ref="Q182:Q202">SUM(G182:O182)</f>
        <v>7230</v>
      </c>
      <c r="R182" s="222">
        <f>F182-Q182</f>
        <v>1770</v>
      </c>
      <c r="S182" s="216"/>
      <c r="T182" s="213"/>
      <c r="U182" s="213"/>
      <c r="V182" s="3"/>
      <c r="W182" s="3"/>
      <c r="X182" s="3"/>
    </row>
    <row r="183" spans="1:24" s="4" customFormat="1" ht="21.75" customHeight="1">
      <c r="A183" s="156">
        <v>178</v>
      </c>
      <c r="B183" s="137" t="s">
        <v>265</v>
      </c>
      <c r="C183" s="182" t="s">
        <v>432</v>
      </c>
      <c r="D183" s="173">
        <v>9000</v>
      </c>
      <c r="E183" s="173"/>
      <c r="F183" s="158">
        <f t="shared" si="11"/>
        <v>9000</v>
      </c>
      <c r="G183" s="158">
        <f>450</f>
        <v>450</v>
      </c>
      <c r="H183" s="158"/>
      <c r="I183" s="158"/>
      <c r="J183" s="158"/>
      <c r="K183" s="219">
        <f>S2</f>
        <v>650</v>
      </c>
      <c r="L183" s="158"/>
      <c r="M183" s="158"/>
      <c r="N183" s="158"/>
      <c r="O183" s="223"/>
      <c r="P183" s="158"/>
      <c r="Q183" s="222">
        <f>SUM(G183:O183)</f>
        <v>1100</v>
      </c>
      <c r="R183" s="222">
        <f>F183-Q183</f>
        <v>7900</v>
      </c>
      <c r="S183" s="216"/>
      <c r="T183" s="213"/>
      <c r="U183" s="213"/>
      <c r="V183" s="3"/>
      <c r="W183" s="3"/>
      <c r="X183" s="3"/>
    </row>
    <row r="184" spans="1:24" s="4" customFormat="1" ht="21.75" customHeight="1">
      <c r="A184" s="156">
        <v>179</v>
      </c>
      <c r="B184" s="137" t="s">
        <v>266</v>
      </c>
      <c r="C184" s="182" t="s">
        <v>433</v>
      </c>
      <c r="D184" s="173">
        <v>9000</v>
      </c>
      <c r="E184" s="173"/>
      <c r="F184" s="158">
        <f t="shared" si="11"/>
        <v>9000</v>
      </c>
      <c r="G184" s="158">
        <f>450</f>
        <v>450</v>
      </c>
      <c r="H184" s="158"/>
      <c r="I184" s="226">
        <f>2500</f>
        <v>2500</v>
      </c>
      <c r="J184" s="158"/>
      <c r="K184" s="223"/>
      <c r="L184" s="158"/>
      <c r="M184" s="158"/>
      <c r="N184" s="158"/>
      <c r="O184" s="223"/>
      <c r="P184" s="158"/>
      <c r="Q184" s="222">
        <f t="shared" si="17"/>
        <v>2950</v>
      </c>
      <c r="R184" s="222">
        <f aca="true" t="shared" si="18" ref="R184:R202">F184-Q184</f>
        <v>6050</v>
      </c>
      <c r="S184" s="216"/>
      <c r="T184" s="213"/>
      <c r="U184" s="213"/>
      <c r="V184" s="3"/>
      <c r="W184" s="3"/>
      <c r="X184" s="3"/>
    </row>
    <row r="185" spans="1:24" s="4" customFormat="1" ht="21.75" customHeight="1">
      <c r="A185" s="156">
        <v>180</v>
      </c>
      <c r="B185" s="137" t="s">
        <v>267</v>
      </c>
      <c r="C185" s="182" t="s">
        <v>434</v>
      </c>
      <c r="D185" s="173">
        <v>9000</v>
      </c>
      <c r="E185" s="173"/>
      <c r="F185" s="158">
        <f t="shared" si="11"/>
        <v>9000</v>
      </c>
      <c r="G185" s="158">
        <f>450</f>
        <v>450</v>
      </c>
      <c r="H185" s="158"/>
      <c r="I185" s="158"/>
      <c r="J185" s="158"/>
      <c r="K185" s="223"/>
      <c r="L185" s="158"/>
      <c r="M185" s="158"/>
      <c r="N185" s="158"/>
      <c r="O185" s="223"/>
      <c r="P185" s="158"/>
      <c r="Q185" s="222">
        <f t="shared" si="17"/>
        <v>450</v>
      </c>
      <c r="R185" s="222">
        <f t="shared" si="18"/>
        <v>8550</v>
      </c>
      <c r="S185" s="216"/>
      <c r="T185" s="213"/>
      <c r="U185" s="213"/>
      <c r="V185" s="3"/>
      <c r="W185" s="3"/>
      <c r="X185" s="3"/>
    </row>
    <row r="186" spans="1:24" s="4" customFormat="1" ht="21.75" customHeight="1">
      <c r="A186" s="156">
        <v>181</v>
      </c>
      <c r="B186" s="137" t="s">
        <v>268</v>
      </c>
      <c r="C186" s="182" t="s">
        <v>435</v>
      </c>
      <c r="D186" s="173">
        <v>9000</v>
      </c>
      <c r="E186" s="173"/>
      <c r="F186" s="158">
        <f t="shared" si="11"/>
        <v>9000</v>
      </c>
      <c r="G186" s="158">
        <f>450</f>
        <v>450</v>
      </c>
      <c r="H186" s="158"/>
      <c r="I186" s="158"/>
      <c r="J186" s="158"/>
      <c r="K186" s="223"/>
      <c r="L186" s="158"/>
      <c r="M186" s="158"/>
      <c r="N186" s="158"/>
      <c r="O186" s="223"/>
      <c r="P186" s="158"/>
      <c r="Q186" s="222">
        <f t="shared" si="17"/>
        <v>450</v>
      </c>
      <c r="R186" s="222">
        <f t="shared" si="18"/>
        <v>8550</v>
      </c>
      <c r="S186" s="216"/>
      <c r="T186" s="213"/>
      <c r="U186" s="213"/>
      <c r="V186" s="3"/>
      <c r="W186" s="3"/>
      <c r="X186" s="3"/>
    </row>
    <row r="187" spans="1:24" s="4" customFormat="1" ht="21.75" customHeight="1">
      <c r="A187" s="156">
        <v>182</v>
      </c>
      <c r="B187" s="137" t="s">
        <v>269</v>
      </c>
      <c r="C187" s="182" t="s">
        <v>436</v>
      </c>
      <c r="D187" s="173">
        <v>9000</v>
      </c>
      <c r="E187" s="173"/>
      <c r="F187" s="158">
        <f t="shared" si="11"/>
        <v>9000</v>
      </c>
      <c r="G187" s="158">
        <f>450</f>
        <v>450</v>
      </c>
      <c r="H187" s="158"/>
      <c r="I187" s="226">
        <f>(1900+2853)</f>
        <v>4753</v>
      </c>
      <c r="J187" s="158"/>
      <c r="K187" s="223"/>
      <c r="L187" s="158"/>
      <c r="M187" s="158"/>
      <c r="N187" s="158"/>
      <c r="O187" s="223"/>
      <c r="P187" s="158"/>
      <c r="Q187" s="222">
        <f t="shared" si="17"/>
        <v>5203</v>
      </c>
      <c r="R187" s="222">
        <f t="shared" si="18"/>
        <v>3797</v>
      </c>
      <c r="S187" s="216"/>
      <c r="T187" s="213"/>
      <c r="U187" s="213"/>
      <c r="V187" s="3"/>
      <c r="W187" s="3"/>
      <c r="X187" s="3"/>
    </row>
    <row r="188" spans="1:24" s="4" customFormat="1" ht="21.75" customHeight="1">
      <c r="A188" s="156">
        <v>183</v>
      </c>
      <c r="B188" s="137" t="s">
        <v>270</v>
      </c>
      <c r="C188" s="182" t="s">
        <v>437</v>
      </c>
      <c r="D188" s="173">
        <v>9000</v>
      </c>
      <c r="E188" s="173"/>
      <c r="F188" s="158">
        <f t="shared" si="11"/>
        <v>9000</v>
      </c>
      <c r="G188" s="158">
        <f>450</f>
        <v>450</v>
      </c>
      <c r="H188" s="218">
        <f>(2500+2417)</f>
        <v>4917</v>
      </c>
      <c r="I188" s="158"/>
      <c r="J188" s="158"/>
      <c r="K188" s="223"/>
      <c r="L188" s="158"/>
      <c r="M188" s="158"/>
      <c r="N188" s="158"/>
      <c r="O188" s="223"/>
      <c r="P188" s="158"/>
      <c r="Q188" s="222">
        <f t="shared" si="17"/>
        <v>5367</v>
      </c>
      <c r="R188" s="222">
        <f t="shared" si="18"/>
        <v>3633</v>
      </c>
      <c r="S188" s="216"/>
      <c r="T188" s="213"/>
      <c r="U188" s="213"/>
      <c r="V188" s="3"/>
      <c r="W188" s="3"/>
      <c r="X188" s="3"/>
    </row>
    <row r="189" spans="1:24" s="4" customFormat="1" ht="21.75" customHeight="1">
      <c r="A189" s="156">
        <v>184</v>
      </c>
      <c r="B189" s="137" t="s">
        <v>271</v>
      </c>
      <c r="C189" s="182" t="s">
        <v>438</v>
      </c>
      <c r="D189" s="173">
        <v>9000</v>
      </c>
      <c r="E189" s="173"/>
      <c r="F189" s="158">
        <f t="shared" si="11"/>
        <v>9000</v>
      </c>
      <c r="G189" s="158">
        <f>450</f>
        <v>450</v>
      </c>
      <c r="H189" s="158"/>
      <c r="I189" s="158"/>
      <c r="J189" s="225">
        <f>2500</f>
        <v>2500</v>
      </c>
      <c r="K189" s="223"/>
      <c r="L189" s="158"/>
      <c r="M189" s="158"/>
      <c r="N189" s="158"/>
      <c r="O189" s="223"/>
      <c r="P189" s="158"/>
      <c r="Q189" s="222">
        <f t="shared" si="17"/>
        <v>2950</v>
      </c>
      <c r="R189" s="222">
        <f t="shared" si="18"/>
        <v>6050</v>
      </c>
      <c r="S189" s="216"/>
      <c r="T189" s="213"/>
      <c r="U189" s="213"/>
      <c r="V189" s="3"/>
      <c r="W189" s="3"/>
      <c r="X189" s="3"/>
    </row>
    <row r="190" spans="1:24" s="4" customFormat="1" ht="21.75" customHeight="1">
      <c r="A190" s="156">
        <v>185</v>
      </c>
      <c r="B190" s="137" t="s">
        <v>273</v>
      </c>
      <c r="C190" s="182" t="s">
        <v>440</v>
      </c>
      <c r="D190" s="173">
        <v>9000</v>
      </c>
      <c r="E190" s="173"/>
      <c r="F190" s="158">
        <f t="shared" si="11"/>
        <v>9000</v>
      </c>
      <c r="G190" s="158">
        <f>450</f>
        <v>450</v>
      </c>
      <c r="H190" s="158"/>
      <c r="I190" s="158"/>
      <c r="J190" s="225">
        <f>3800</f>
        <v>3800</v>
      </c>
      <c r="K190" s="223"/>
      <c r="L190" s="158"/>
      <c r="M190" s="158"/>
      <c r="N190" s="158"/>
      <c r="O190" s="223"/>
      <c r="P190" s="158"/>
      <c r="Q190" s="222">
        <f t="shared" si="17"/>
        <v>4250</v>
      </c>
      <c r="R190" s="222">
        <f t="shared" si="18"/>
        <v>4750</v>
      </c>
      <c r="S190" s="216"/>
      <c r="T190" s="213"/>
      <c r="U190" s="213"/>
      <c r="V190" s="3"/>
      <c r="W190" s="3"/>
      <c r="X190" s="3"/>
    </row>
    <row r="191" spans="1:24" s="4" customFormat="1" ht="21.75" customHeight="1">
      <c r="A191" s="156">
        <v>186</v>
      </c>
      <c r="B191" s="137" t="s">
        <v>274</v>
      </c>
      <c r="C191" s="182" t="s">
        <v>441</v>
      </c>
      <c r="D191" s="173">
        <v>9000</v>
      </c>
      <c r="E191" s="173"/>
      <c r="F191" s="158">
        <f t="shared" si="11"/>
        <v>9000</v>
      </c>
      <c r="G191" s="158">
        <f>450</f>
        <v>450</v>
      </c>
      <c r="H191" s="218">
        <f>3800</f>
        <v>3800</v>
      </c>
      <c r="I191" s="158"/>
      <c r="J191" s="158"/>
      <c r="K191" s="223"/>
      <c r="L191" s="158"/>
      <c r="M191" s="158"/>
      <c r="N191" s="158"/>
      <c r="O191" s="223"/>
      <c r="P191" s="158"/>
      <c r="Q191" s="222">
        <f t="shared" si="17"/>
        <v>4250</v>
      </c>
      <c r="R191" s="222">
        <f t="shared" si="18"/>
        <v>4750</v>
      </c>
      <c r="S191" s="216"/>
      <c r="T191" s="213"/>
      <c r="U191" s="213"/>
      <c r="V191" s="3"/>
      <c r="W191" s="3"/>
      <c r="X191" s="3"/>
    </row>
    <row r="192" spans="1:24" s="4" customFormat="1" ht="21.75" customHeight="1">
      <c r="A192" s="156">
        <v>187</v>
      </c>
      <c r="B192" s="137" t="s">
        <v>275</v>
      </c>
      <c r="C192" s="182" t="s">
        <v>442</v>
      </c>
      <c r="D192" s="173">
        <v>9000</v>
      </c>
      <c r="E192" s="173"/>
      <c r="F192" s="158">
        <f t="shared" si="11"/>
        <v>9000</v>
      </c>
      <c r="G192" s="158">
        <f>450</f>
        <v>450</v>
      </c>
      <c r="H192" s="158"/>
      <c r="I192" s="158"/>
      <c r="J192" s="158"/>
      <c r="K192" s="223"/>
      <c r="L192" s="158"/>
      <c r="M192" s="158"/>
      <c r="N192" s="158"/>
      <c r="O192" s="223"/>
      <c r="P192" s="158"/>
      <c r="Q192" s="222">
        <f t="shared" si="17"/>
        <v>450</v>
      </c>
      <c r="R192" s="222">
        <f t="shared" si="18"/>
        <v>8550</v>
      </c>
      <c r="S192" s="216"/>
      <c r="T192" s="213"/>
      <c r="U192" s="213"/>
      <c r="V192" s="3"/>
      <c r="W192" s="3"/>
      <c r="X192" s="3"/>
    </row>
    <row r="193" spans="1:24" s="4" customFormat="1" ht="21.75" customHeight="1">
      <c r="A193" s="156">
        <v>188</v>
      </c>
      <c r="B193" s="137" t="s">
        <v>276</v>
      </c>
      <c r="C193" s="182" t="s">
        <v>443</v>
      </c>
      <c r="D193" s="173">
        <v>9000</v>
      </c>
      <c r="E193" s="173"/>
      <c r="F193" s="158">
        <f t="shared" si="11"/>
        <v>9000</v>
      </c>
      <c r="G193" s="158">
        <f>450</f>
        <v>450</v>
      </c>
      <c r="H193" s="158"/>
      <c r="I193" s="158"/>
      <c r="J193" s="158"/>
      <c r="K193" s="223"/>
      <c r="L193" s="158"/>
      <c r="M193" s="158"/>
      <c r="N193" s="158"/>
      <c r="O193" s="223"/>
      <c r="P193" s="158"/>
      <c r="Q193" s="222">
        <f t="shared" si="17"/>
        <v>450</v>
      </c>
      <c r="R193" s="222">
        <f t="shared" si="18"/>
        <v>8550</v>
      </c>
      <c r="S193" s="216"/>
      <c r="T193" s="213"/>
      <c r="U193" s="213"/>
      <c r="V193" s="3"/>
      <c r="W193" s="3"/>
      <c r="X193" s="3"/>
    </row>
    <row r="194" spans="1:24" s="4" customFormat="1" ht="21.75" customHeight="1">
      <c r="A194" s="156">
        <v>189</v>
      </c>
      <c r="B194" s="137" t="s">
        <v>277</v>
      </c>
      <c r="C194" s="182" t="s">
        <v>444</v>
      </c>
      <c r="D194" s="173">
        <v>9000</v>
      </c>
      <c r="E194" s="173"/>
      <c r="F194" s="158">
        <f t="shared" si="11"/>
        <v>9000</v>
      </c>
      <c r="G194" s="158">
        <f>450</f>
        <v>450</v>
      </c>
      <c r="H194" s="218">
        <f>2688</f>
        <v>2688</v>
      </c>
      <c r="I194" s="158"/>
      <c r="J194" s="158"/>
      <c r="K194" s="223"/>
      <c r="L194" s="158"/>
      <c r="M194" s="158"/>
      <c r="N194" s="158"/>
      <c r="O194" s="223"/>
      <c r="P194" s="158"/>
      <c r="Q194" s="222">
        <f t="shared" si="17"/>
        <v>3138</v>
      </c>
      <c r="R194" s="222">
        <f t="shared" si="18"/>
        <v>5862</v>
      </c>
      <c r="S194" s="216"/>
      <c r="T194" s="213"/>
      <c r="U194" s="213"/>
      <c r="V194" s="3"/>
      <c r="W194" s="3"/>
      <c r="X194" s="3"/>
    </row>
    <row r="195" spans="1:24" s="4" customFormat="1" ht="21.75" customHeight="1">
      <c r="A195" s="156">
        <v>190</v>
      </c>
      <c r="B195" s="137" t="s">
        <v>278</v>
      </c>
      <c r="C195" s="182" t="s">
        <v>445</v>
      </c>
      <c r="D195" s="173">
        <v>9000</v>
      </c>
      <c r="E195" s="173"/>
      <c r="F195" s="158">
        <f t="shared" si="11"/>
        <v>9000</v>
      </c>
      <c r="G195" s="158">
        <f>450</f>
        <v>450</v>
      </c>
      <c r="H195" s="158"/>
      <c r="I195" s="158"/>
      <c r="J195" s="158"/>
      <c r="K195" s="223"/>
      <c r="L195" s="158"/>
      <c r="M195" s="158"/>
      <c r="N195" s="158"/>
      <c r="O195" s="223"/>
      <c r="P195" s="158"/>
      <c r="Q195" s="222">
        <f t="shared" si="17"/>
        <v>450</v>
      </c>
      <c r="R195" s="222">
        <f t="shared" si="18"/>
        <v>8550</v>
      </c>
      <c r="S195" s="216"/>
      <c r="T195" s="213"/>
      <c r="U195" s="213"/>
      <c r="V195" s="3"/>
      <c r="W195" s="3"/>
      <c r="X195" s="3"/>
    </row>
    <row r="196" spans="1:24" s="4" customFormat="1" ht="21.75" customHeight="1">
      <c r="A196" s="156">
        <v>191</v>
      </c>
      <c r="B196" s="137" t="s">
        <v>279</v>
      </c>
      <c r="C196" s="182" t="s">
        <v>446</v>
      </c>
      <c r="D196" s="173">
        <v>9000</v>
      </c>
      <c r="E196" s="173"/>
      <c r="F196" s="158">
        <f t="shared" si="11"/>
        <v>9000</v>
      </c>
      <c r="G196" s="158">
        <f>450</f>
        <v>450</v>
      </c>
      <c r="H196" s="158"/>
      <c r="I196" s="244">
        <f>2309</f>
        <v>2309</v>
      </c>
      <c r="J196" s="158"/>
      <c r="K196" s="223"/>
      <c r="L196" s="158"/>
      <c r="M196" s="158"/>
      <c r="N196" s="158"/>
      <c r="O196" s="223"/>
      <c r="P196" s="158"/>
      <c r="Q196" s="222">
        <f t="shared" si="17"/>
        <v>2759</v>
      </c>
      <c r="R196" s="222">
        <f t="shared" si="18"/>
        <v>6241</v>
      </c>
      <c r="S196" s="216"/>
      <c r="T196" s="213"/>
      <c r="U196" s="213"/>
      <c r="V196" s="3"/>
      <c r="W196" s="3"/>
      <c r="X196" s="3"/>
    </row>
    <row r="197" spans="1:24" s="4" customFormat="1" ht="21.75" customHeight="1">
      <c r="A197" s="156">
        <v>192</v>
      </c>
      <c r="B197" s="137" t="s">
        <v>280</v>
      </c>
      <c r="C197" s="182" t="s">
        <v>447</v>
      </c>
      <c r="D197" s="173">
        <v>9000</v>
      </c>
      <c r="E197" s="173"/>
      <c r="F197" s="158">
        <f t="shared" si="11"/>
        <v>9000</v>
      </c>
      <c r="G197" s="158">
        <f>450</f>
        <v>450</v>
      </c>
      <c r="H197" s="158"/>
      <c r="I197" s="226">
        <f>1900</f>
        <v>1900</v>
      </c>
      <c r="J197" s="158"/>
      <c r="K197" s="219">
        <f>S2</f>
        <v>650</v>
      </c>
      <c r="L197" s="158"/>
      <c r="M197" s="158"/>
      <c r="N197" s="158"/>
      <c r="O197" s="223"/>
      <c r="P197" s="158"/>
      <c r="Q197" s="222">
        <f t="shared" si="17"/>
        <v>3000</v>
      </c>
      <c r="R197" s="222">
        <f t="shared" si="18"/>
        <v>6000</v>
      </c>
      <c r="S197" s="216"/>
      <c r="T197" s="213"/>
      <c r="U197" s="213"/>
      <c r="V197" s="3"/>
      <c r="W197" s="3"/>
      <c r="X197" s="3"/>
    </row>
    <row r="198" spans="1:24" s="4" customFormat="1" ht="21.75" customHeight="1">
      <c r="A198" s="156">
        <v>193</v>
      </c>
      <c r="B198" s="137" t="s">
        <v>282</v>
      </c>
      <c r="C198" s="182" t="s">
        <v>449</v>
      </c>
      <c r="D198" s="173">
        <v>9000</v>
      </c>
      <c r="E198" s="173"/>
      <c r="F198" s="158">
        <f t="shared" si="11"/>
        <v>9000</v>
      </c>
      <c r="G198" s="158">
        <f>450</f>
        <v>450</v>
      </c>
      <c r="H198" s="158"/>
      <c r="I198" s="226">
        <f>1900</f>
        <v>1900</v>
      </c>
      <c r="J198" s="158"/>
      <c r="K198" s="223"/>
      <c r="L198" s="158"/>
      <c r="M198" s="158"/>
      <c r="N198" s="158"/>
      <c r="O198" s="221"/>
      <c r="P198" s="158"/>
      <c r="Q198" s="222">
        <f t="shared" si="17"/>
        <v>2350</v>
      </c>
      <c r="R198" s="222">
        <f t="shared" si="18"/>
        <v>6650</v>
      </c>
      <c r="S198" s="216"/>
      <c r="T198" s="213"/>
      <c r="U198" s="213"/>
      <c r="V198" s="3"/>
      <c r="W198" s="3"/>
      <c r="X198" s="3"/>
    </row>
    <row r="199" spans="1:24" s="4" customFormat="1" ht="21.75" customHeight="1">
      <c r="A199" s="156">
        <v>194</v>
      </c>
      <c r="B199" s="137" t="s">
        <v>283</v>
      </c>
      <c r="C199" s="182" t="s">
        <v>450</v>
      </c>
      <c r="D199" s="173">
        <v>9000</v>
      </c>
      <c r="E199" s="173"/>
      <c r="F199" s="158">
        <f t="shared" si="11"/>
        <v>9000</v>
      </c>
      <c r="G199" s="158">
        <f>450</f>
        <v>450</v>
      </c>
      <c r="H199" s="218">
        <f>3800</f>
        <v>3800</v>
      </c>
      <c r="I199" s="158"/>
      <c r="J199" s="158"/>
      <c r="K199" s="219">
        <f>S2</f>
        <v>650</v>
      </c>
      <c r="L199" s="158"/>
      <c r="M199" s="158"/>
      <c r="N199" s="158"/>
      <c r="O199" s="223"/>
      <c r="P199" s="158"/>
      <c r="Q199" s="222">
        <f t="shared" si="17"/>
        <v>4900</v>
      </c>
      <c r="R199" s="222">
        <f t="shared" si="18"/>
        <v>4100</v>
      </c>
      <c r="S199" s="216"/>
      <c r="T199" s="213"/>
      <c r="U199" s="213"/>
      <c r="V199" s="3"/>
      <c r="W199" s="3"/>
      <c r="X199" s="3"/>
    </row>
    <row r="200" spans="1:24" s="4" customFormat="1" ht="21.75" customHeight="1">
      <c r="A200" s="156">
        <v>195</v>
      </c>
      <c r="B200" s="137" t="s">
        <v>284</v>
      </c>
      <c r="C200" s="182" t="s">
        <v>451</v>
      </c>
      <c r="D200" s="173">
        <v>9000</v>
      </c>
      <c r="E200" s="173"/>
      <c r="F200" s="158">
        <f t="shared" si="11"/>
        <v>9000</v>
      </c>
      <c r="G200" s="158">
        <f>450</f>
        <v>450</v>
      </c>
      <c r="H200" s="158"/>
      <c r="I200" s="226">
        <f>1900</f>
        <v>1900</v>
      </c>
      <c r="J200" s="158"/>
      <c r="K200" s="223"/>
      <c r="L200" s="158"/>
      <c r="M200" s="158"/>
      <c r="N200" s="158"/>
      <c r="O200" s="223"/>
      <c r="P200" s="158"/>
      <c r="Q200" s="222">
        <f t="shared" si="17"/>
        <v>2350</v>
      </c>
      <c r="R200" s="222">
        <f t="shared" si="18"/>
        <v>6650</v>
      </c>
      <c r="S200" s="216"/>
      <c r="T200" s="213"/>
      <c r="U200" s="213"/>
      <c r="V200" s="3"/>
      <c r="W200" s="3"/>
      <c r="X200" s="3"/>
    </row>
    <row r="201" spans="1:24" s="4" customFormat="1" ht="21.75" customHeight="1">
      <c r="A201" s="156">
        <v>196</v>
      </c>
      <c r="B201" s="137" t="s">
        <v>285</v>
      </c>
      <c r="C201" s="182" t="s">
        <v>452</v>
      </c>
      <c r="D201" s="173">
        <v>9000</v>
      </c>
      <c r="E201" s="173"/>
      <c r="F201" s="158">
        <f t="shared" si="11"/>
        <v>9000</v>
      </c>
      <c r="G201" s="158">
        <f>450</f>
        <v>450</v>
      </c>
      <c r="H201" s="158"/>
      <c r="I201" s="158"/>
      <c r="J201" s="158"/>
      <c r="K201" s="223"/>
      <c r="L201" s="158"/>
      <c r="M201" s="158"/>
      <c r="N201" s="158"/>
      <c r="O201" s="223"/>
      <c r="P201" s="158"/>
      <c r="Q201" s="222">
        <f t="shared" si="17"/>
        <v>450</v>
      </c>
      <c r="R201" s="222">
        <f t="shared" si="18"/>
        <v>8550</v>
      </c>
      <c r="S201" s="216"/>
      <c r="T201" s="213"/>
      <c r="U201" s="213"/>
      <c r="V201" s="3"/>
      <c r="W201" s="3"/>
      <c r="X201" s="3"/>
    </row>
    <row r="202" spans="1:24" s="4" customFormat="1" ht="21.75" customHeight="1">
      <c r="A202" s="156">
        <v>197</v>
      </c>
      <c r="B202" s="137" t="s">
        <v>286</v>
      </c>
      <c r="C202" s="182" t="s">
        <v>453</v>
      </c>
      <c r="D202" s="173">
        <v>9000</v>
      </c>
      <c r="E202" s="173"/>
      <c r="F202" s="158">
        <f t="shared" si="11"/>
        <v>9000</v>
      </c>
      <c r="G202" s="158">
        <f>450</f>
        <v>450</v>
      </c>
      <c r="H202" s="158"/>
      <c r="I202" s="226">
        <f>2830</f>
        <v>2830</v>
      </c>
      <c r="J202" s="158"/>
      <c r="K202" s="223"/>
      <c r="L202" s="158"/>
      <c r="M202" s="158"/>
      <c r="N202" s="158"/>
      <c r="O202" s="221"/>
      <c r="P202" s="158"/>
      <c r="Q202" s="239">
        <f t="shared" si="17"/>
        <v>3280</v>
      </c>
      <c r="R202" s="239">
        <f t="shared" si="18"/>
        <v>5720</v>
      </c>
      <c r="S202" s="216"/>
      <c r="T202" s="213"/>
      <c r="U202" s="213"/>
      <c r="V202" s="3"/>
      <c r="W202" s="3"/>
      <c r="X202" s="3"/>
    </row>
    <row r="203" spans="1:24" s="4" customFormat="1" ht="21.75" customHeight="1">
      <c r="A203" s="156">
        <v>198</v>
      </c>
      <c r="B203" s="137" t="s">
        <v>388</v>
      </c>
      <c r="C203" s="182" t="s">
        <v>455</v>
      </c>
      <c r="D203" s="173">
        <v>9000</v>
      </c>
      <c r="E203" s="173"/>
      <c r="F203" s="158">
        <f t="shared" si="11"/>
        <v>9000</v>
      </c>
      <c r="G203" s="158">
        <f>450</f>
        <v>450</v>
      </c>
      <c r="H203" s="158"/>
      <c r="I203" s="223"/>
      <c r="J203" s="158"/>
      <c r="K203" s="223"/>
      <c r="L203" s="158"/>
      <c r="M203" s="158"/>
      <c r="N203" s="158"/>
      <c r="O203" s="223"/>
      <c r="P203" s="158"/>
      <c r="Q203" s="239">
        <f>SUM(G203:O203)</f>
        <v>450</v>
      </c>
      <c r="R203" s="239">
        <f>F203-Q203</f>
        <v>8550</v>
      </c>
      <c r="S203" s="216"/>
      <c r="T203" s="213"/>
      <c r="U203" s="213"/>
      <c r="V203" s="3"/>
      <c r="W203" s="3"/>
      <c r="X203" s="3"/>
    </row>
    <row r="204" spans="1:24" s="87" customFormat="1" ht="21.75" customHeight="1">
      <c r="A204" s="156">
        <v>199</v>
      </c>
      <c r="B204" s="246" t="s">
        <v>288</v>
      </c>
      <c r="C204" s="184" t="s">
        <v>456</v>
      </c>
      <c r="D204" s="223">
        <v>9000</v>
      </c>
      <c r="E204" s="223"/>
      <c r="F204" s="223">
        <f t="shared" si="11"/>
        <v>9000</v>
      </c>
      <c r="G204" s="223">
        <f>450</f>
        <v>450</v>
      </c>
      <c r="H204" s="223"/>
      <c r="I204" s="223"/>
      <c r="J204" s="223"/>
      <c r="K204" s="223"/>
      <c r="L204" s="223"/>
      <c r="M204" s="223"/>
      <c r="N204" s="223"/>
      <c r="O204" s="223"/>
      <c r="P204" s="223"/>
      <c r="Q204" s="245">
        <f aca="true" t="shared" si="19" ref="Q204:Q256">SUM(G204:O204)</f>
        <v>450</v>
      </c>
      <c r="R204" s="245">
        <f aca="true" t="shared" si="20" ref="R204:R238">F204-Q204</f>
        <v>8550</v>
      </c>
      <c r="S204" s="216"/>
      <c r="T204" s="216"/>
      <c r="U204" s="216"/>
      <c r="V204" s="86"/>
      <c r="W204" s="86"/>
      <c r="X204" s="86"/>
    </row>
    <row r="205" spans="1:24" s="87" customFormat="1" ht="21.75" customHeight="1">
      <c r="A205" s="156">
        <v>200</v>
      </c>
      <c r="B205" s="243" t="s">
        <v>289</v>
      </c>
      <c r="C205" s="184" t="s">
        <v>457</v>
      </c>
      <c r="D205" s="223">
        <v>9000</v>
      </c>
      <c r="E205" s="223"/>
      <c r="F205" s="223">
        <f t="shared" si="11"/>
        <v>9000</v>
      </c>
      <c r="G205" s="223">
        <f>450</f>
        <v>450</v>
      </c>
      <c r="H205" s="223"/>
      <c r="I205" s="223"/>
      <c r="J205" s="223"/>
      <c r="K205" s="223"/>
      <c r="L205" s="223"/>
      <c r="M205" s="223"/>
      <c r="N205" s="223"/>
      <c r="O205" s="223"/>
      <c r="P205" s="223"/>
      <c r="Q205" s="245">
        <f t="shared" si="19"/>
        <v>450</v>
      </c>
      <c r="R205" s="245">
        <f t="shared" si="20"/>
        <v>8550</v>
      </c>
      <c r="S205" s="216"/>
      <c r="T205" s="216"/>
      <c r="U205" s="216"/>
      <c r="V205" s="86"/>
      <c r="W205" s="86"/>
      <c r="X205" s="86"/>
    </row>
    <row r="206" spans="1:24" s="87" customFormat="1" ht="21.75" customHeight="1">
      <c r="A206" s="156">
        <v>201</v>
      </c>
      <c r="B206" s="243" t="s">
        <v>290</v>
      </c>
      <c r="C206" s="184" t="s">
        <v>458</v>
      </c>
      <c r="D206" s="223">
        <v>9000</v>
      </c>
      <c r="E206" s="223"/>
      <c r="F206" s="223">
        <f t="shared" si="11"/>
        <v>9000</v>
      </c>
      <c r="G206" s="223">
        <f>450</f>
        <v>450</v>
      </c>
      <c r="H206" s="218">
        <f>3200</f>
        <v>3200</v>
      </c>
      <c r="I206" s="223"/>
      <c r="J206" s="223"/>
      <c r="K206" s="223"/>
      <c r="L206" s="223"/>
      <c r="M206" s="223"/>
      <c r="N206" s="223"/>
      <c r="O206" s="223"/>
      <c r="P206" s="223"/>
      <c r="Q206" s="245">
        <f t="shared" si="19"/>
        <v>3650</v>
      </c>
      <c r="R206" s="245">
        <f t="shared" si="20"/>
        <v>5350</v>
      </c>
      <c r="S206" s="216"/>
      <c r="T206" s="216"/>
      <c r="U206" s="216"/>
      <c r="V206" s="86"/>
      <c r="W206" s="86"/>
      <c r="X206" s="86"/>
    </row>
    <row r="207" spans="1:24" s="87" customFormat="1" ht="21.75" customHeight="1">
      <c r="A207" s="156">
        <v>202</v>
      </c>
      <c r="B207" s="243" t="s">
        <v>292</v>
      </c>
      <c r="C207" s="184" t="s">
        <v>460</v>
      </c>
      <c r="D207" s="223">
        <v>9000</v>
      </c>
      <c r="E207" s="223"/>
      <c r="F207" s="223">
        <f t="shared" si="11"/>
        <v>9000</v>
      </c>
      <c r="G207" s="223">
        <f>450</f>
        <v>450</v>
      </c>
      <c r="H207" s="223"/>
      <c r="I207" s="223"/>
      <c r="J207" s="223"/>
      <c r="K207" s="223"/>
      <c r="L207" s="223"/>
      <c r="M207" s="223"/>
      <c r="N207" s="223"/>
      <c r="O207" s="223"/>
      <c r="P207" s="223"/>
      <c r="Q207" s="245">
        <f t="shared" si="19"/>
        <v>450</v>
      </c>
      <c r="R207" s="245">
        <f t="shared" si="20"/>
        <v>8550</v>
      </c>
      <c r="S207" s="216"/>
      <c r="T207" s="216"/>
      <c r="U207" s="216"/>
      <c r="V207" s="86"/>
      <c r="W207" s="86"/>
      <c r="X207" s="86"/>
    </row>
    <row r="208" spans="1:24" s="87" customFormat="1" ht="21.75" customHeight="1">
      <c r="A208" s="156">
        <v>203</v>
      </c>
      <c r="B208" s="243" t="s">
        <v>293</v>
      </c>
      <c r="C208" s="184" t="s">
        <v>461</v>
      </c>
      <c r="D208" s="223">
        <v>9000</v>
      </c>
      <c r="E208" s="223"/>
      <c r="F208" s="223">
        <f t="shared" si="11"/>
        <v>9000</v>
      </c>
      <c r="G208" s="223">
        <f>450</f>
        <v>450</v>
      </c>
      <c r="H208" s="223"/>
      <c r="I208" s="223"/>
      <c r="J208" s="223"/>
      <c r="K208" s="223"/>
      <c r="L208" s="223"/>
      <c r="M208" s="223"/>
      <c r="N208" s="223"/>
      <c r="O208" s="223"/>
      <c r="P208" s="223"/>
      <c r="Q208" s="245">
        <f t="shared" si="19"/>
        <v>450</v>
      </c>
      <c r="R208" s="245">
        <f t="shared" si="20"/>
        <v>8550</v>
      </c>
      <c r="S208" s="216"/>
      <c r="T208" s="216"/>
      <c r="U208" s="216"/>
      <c r="V208" s="86"/>
      <c r="W208" s="86"/>
      <c r="X208" s="86"/>
    </row>
    <row r="209" spans="1:24" s="87" customFormat="1" ht="21.75" customHeight="1">
      <c r="A209" s="156">
        <v>204</v>
      </c>
      <c r="B209" s="243" t="s">
        <v>294</v>
      </c>
      <c r="C209" s="184" t="s">
        <v>462</v>
      </c>
      <c r="D209" s="223">
        <v>9000</v>
      </c>
      <c r="E209" s="223"/>
      <c r="F209" s="223">
        <f t="shared" si="11"/>
        <v>9000</v>
      </c>
      <c r="G209" s="223">
        <f>450</f>
        <v>450</v>
      </c>
      <c r="H209" s="223"/>
      <c r="I209" s="223"/>
      <c r="J209" s="223"/>
      <c r="K209" s="223"/>
      <c r="L209" s="223"/>
      <c r="M209" s="223"/>
      <c r="N209" s="223"/>
      <c r="O209" s="223"/>
      <c r="P209" s="223"/>
      <c r="Q209" s="245">
        <f t="shared" si="19"/>
        <v>450</v>
      </c>
      <c r="R209" s="245">
        <f t="shared" si="20"/>
        <v>8550</v>
      </c>
      <c r="S209" s="216"/>
      <c r="T209" s="216"/>
      <c r="U209" s="216"/>
      <c r="V209" s="86"/>
      <c r="W209" s="86"/>
      <c r="X209" s="86"/>
    </row>
    <row r="210" spans="1:24" s="87" customFormat="1" ht="21.75" customHeight="1">
      <c r="A210" s="156">
        <v>205</v>
      </c>
      <c r="B210" s="243" t="s">
        <v>295</v>
      </c>
      <c r="C210" s="184" t="s">
        <v>463</v>
      </c>
      <c r="D210" s="223">
        <v>9000</v>
      </c>
      <c r="E210" s="223"/>
      <c r="F210" s="223">
        <f t="shared" si="11"/>
        <v>9000</v>
      </c>
      <c r="G210" s="223">
        <f>450</f>
        <v>450</v>
      </c>
      <c r="H210" s="218">
        <f>2417</f>
        <v>2417</v>
      </c>
      <c r="I210" s="223"/>
      <c r="J210" s="223"/>
      <c r="K210" s="223"/>
      <c r="L210" s="223"/>
      <c r="M210" s="223"/>
      <c r="N210" s="223"/>
      <c r="O210" s="223"/>
      <c r="P210" s="223"/>
      <c r="Q210" s="245">
        <f t="shared" si="19"/>
        <v>2867</v>
      </c>
      <c r="R210" s="245">
        <f t="shared" si="20"/>
        <v>6133</v>
      </c>
      <c r="S210" s="216"/>
      <c r="T210" s="216"/>
      <c r="U210" s="216"/>
      <c r="V210" s="86"/>
      <c r="W210" s="86"/>
      <c r="X210" s="86"/>
    </row>
    <row r="211" spans="1:24" s="87" customFormat="1" ht="21.75" customHeight="1">
      <c r="A211" s="156">
        <v>206</v>
      </c>
      <c r="B211" s="243" t="s">
        <v>296</v>
      </c>
      <c r="C211" s="184" t="s">
        <v>464</v>
      </c>
      <c r="D211" s="223">
        <v>9000</v>
      </c>
      <c r="E211" s="223"/>
      <c r="F211" s="223">
        <f t="shared" si="11"/>
        <v>9000</v>
      </c>
      <c r="G211" s="223">
        <f>450</f>
        <v>450</v>
      </c>
      <c r="H211" s="218">
        <f>2417</f>
        <v>2417</v>
      </c>
      <c r="I211" s="223"/>
      <c r="J211" s="223"/>
      <c r="K211" s="223"/>
      <c r="L211" s="223"/>
      <c r="M211" s="223"/>
      <c r="N211" s="223"/>
      <c r="O211" s="223"/>
      <c r="P211" s="223"/>
      <c r="Q211" s="245">
        <f t="shared" si="19"/>
        <v>2867</v>
      </c>
      <c r="R211" s="245">
        <f t="shared" si="20"/>
        <v>6133</v>
      </c>
      <c r="S211" s="216"/>
      <c r="T211" s="216"/>
      <c r="U211" s="216"/>
      <c r="V211" s="86"/>
      <c r="W211" s="86"/>
      <c r="X211" s="86"/>
    </row>
    <row r="212" spans="1:24" s="87" customFormat="1" ht="21.75" customHeight="1">
      <c r="A212" s="156">
        <v>207</v>
      </c>
      <c r="B212" s="243" t="s">
        <v>297</v>
      </c>
      <c r="C212" s="184" t="s">
        <v>465</v>
      </c>
      <c r="D212" s="223">
        <v>9000</v>
      </c>
      <c r="E212" s="223"/>
      <c r="F212" s="223">
        <f t="shared" si="11"/>
        <v>9000</v>
      </c>
      <c r="G212" s="223">
        <f>450</f>
        <v>450</v>
      </c>
      <c r="H212" s="218">
        <f>3584</f>
        <v>3584</v>
      </c>
      <c r="I212" s="223"/>
      <c r="J212" s="223"/>
      <c r="K212" s="223"/>
      <c r="L212" s="223"/>
      <c r="M212" s="223"/>
      <c r="N212" s="223"/>
      <c r="O212" s="223"/>
      <c r="P212" s="223"/>
      <c r="Q212" s="245">
        <f t="shared" si="19"/>
        <v>4034</v>
      </c>
      <c r="R212" s="245">
        <f t="shared" si="20"/>
        <v>4966</v>
      </c>
      <c r="S212" s="216"/>
      <c r="T212" s="216"/>
      <c r="U212" s="216"/>
      <c r="V212" s="86"/>
      <c r="W212" s="86"/>
      <c r="X212" s="86"/>
    </row>
    <row r="213" spans="1:24" s="87" customFormat="1" ht="21.75" customHeight="1">
      <c r="A213" s="156">
        <v>208</v>
      </c>
      <c r="B213" s="243" t="s">
        <v>298</v>
      </c>
      <c r="C213" s="184" t="s">
        <v>466</v>
      </c>
      <c r="D213" s="223">
        <v>9000</v>
      </c>
      <c r="E213" s="223"/>
      <c r="F213" s="223">
        <f t="shared" si="11"/>
        <v>9000</v>
      </c>
      <c r="G213" s="223">
        <f>450</f>
        <v>450</v>
      </c>
      <c r="H213" s="218">
        <f>3584</f>
        <v>3584</v>
      </c>
      <c r="I213" s="223"/>
      <c r="J213" s="223"/>
      <c r="K213" s="223"/>
      <c r="L213" s="223"/>
      <c r="M213" s="223"/>
      <c r="N213" s="223"/>
      <c r="O213" s="223"/>
      <c r="P213" s="223"/>
      <c r="Q213" s="245">
        <f t="shared" si="19"/>
        <v>4034</v>
      </c>
      <c r="R213" s="245">
        <f t="shared" si="20"/>
        <v>4966</v>
      </c>
      <c r="S213" s="216"/>
      <c r="T213" s="216"/>
      <c r="U213" s="216"/>
      <c r="V213" s="86"/>
      <c r="W213" s="86"/>
      <c r="X213" s="86"/>
    </row>
    <row r="214" spans="1:24" s="87" customFormat="1" ht="21.75" customHeight="1">
      <c r="A214" s="156">
        <v>209</v>
      </c>
      <c r="B214" s="243" t="s">
        <v>299</v>
      </c>
      <c r="C214" s="184" t="s">
        <v>467</v>
      </c>
      <c r="D214" s="223">
        <v>9000</v>
      </c>
      <c r="E214" s="223"/>
      <c r="F214" s="223">
        <f t="shared" si="11"/>
        <v>9000</v>
      </c>
      <c r="G214" s="223">
        <f>450</f>
        <v>450</v>
      </c>
      <c r="H214" s="223"/>
      <c r="I214" s="223"/>
      <c r="J214" s="223"/>
      <c r="K214" s="223"/>
      <c r="L214" s="223"/>
      <c r="M214" s="223"/>
      <c r="N214" s="223"/>
      <c r="O214" s="223"/>
      <c r="P214" s="223"/>
      <c r="Q214" s="245">
        <f t="shared" si="19"/>
        <v>450</v>
      </c>
      <c r="R214" s="245">
        <f t="shared" si="20"/>
        <v>8550</v>
      </c>
      <c r="S214" s="216"/>
      <c r="T214" s="216"/>
      <c r="U214" s="216"/>
      <c r="V214" s="86"/>
      <c r="W214" s="86"/>
      <c r="X214" s="86"/>
    </row>
    <row r="215" spans="1:24" s="87" customFormat="1" ht="21.75" customHeight="1">
      <c r="A215" s="156">
        <v>210</v>
      </c>
      <c r="B215" s="243" t="s">
        <v>302</v>
      </c>
      <c r="C215" s="184" t="s">
        <v>470</v>
      </c>
      <c r="D215" s="223">
        <v>9000</v>
      </c>
      <c r="E215" s="223"/>
      <c r="F215" s="223">
        <f t="shared" si="11"/>
        <v>9000</v>
      </c>
      <c r="G215" s="223">
        <f>450</f>
        <v>450</v>
      </c>
      <c r="H215" s="223"/>
      <c r="I215" s="223"/>
      <c r="J215" s="223"/>
      <c r="K215" s="223"/>
      <c r="L215" s="223"/>
      <c r="M215" s="223"/>
      <c r="N215" s="223"/>
      <c r="O215" s="223"/>
      <c r="P215" s="223"/>
      <c r="Q215" s="245">
        <f t="shared" si="19"/>
        <v>450</v>
      </c>
      <c r="R215" s="245">
        <f t="shared" si="20"/>
        <v>8550</v>
      </c>
      <c r="S215" s="216"/>
      <c r="T215" s="216"/>
      <c r="U215" s="216"/>
      <c r="V215" s="86"/>
      <c r="W215" s="86"/>
      <c r="X215" s="86"/>
    </row>
    <row r="216" spans="1:24" s="87" customFormat="1" ht="21.75" customHeight="1">
      <c r="A216" s="156">
        <v>211</v>
      </c>
      <c r="B216" s="243" t="s">
        <v>303</v>
      </c>
      <c r="C216" s="184" t="s">
        <v>472</v>
      </c>
      <c r="D216" s="223">
        <v>9000</v>
      </c>
      <c r="E216" s="223"/>
      <c r="F216" s="223">
        <f t="shared" si="11"/>
        <v>9000</v>
      </c>
      <c r="G216" s="223">
        <f>450</f>
        <v>450</v>
      </c>
      <c r="H216" s="223"/>
      <c r="I216" s="223"/>
      <c r="J216" s="223"/>
      <c r="K216" s="223"/>
      <c r="L216" s="223"/>
      <c r="M216" s="223"/>
      <c r="N216" s="223"/>
      <c r="O216" s="223"/>
      <c r="P216" s="223"/>
      <c r="Q216" s="245">
        <f t="shared" si="19"/>
        <v>450</v>
      </c>
      <c r="R216" s="245">
        <f t="shared" si="20"/>
        <v>8550</v>
      </c>
      <c r="S216" s="216"/>
      <c r="T216" s="216"/>
      <c r="U216" s="216"/>
      <c r="V216" s="86"/>
      <c r="W216" s="86"/>
      <c r="X216" s="86"/>
    </row>
    <row r="217" spans="1:24" s="87" customFormat="1" ht="21.75" customHeight="1">
      <c r="A217" s="156">
        <v>212</v>
      </c>
      <c r="B217" s="246" t="s">
        <v>304</v>
      </c>
      <c r="C217" s="184" t="s">
        <v>471</v>
      </c>
      <c r="D217" s="223">
        <v>9000</v>
      </c>
      <c r="E217" s="223"/>
      <c r="F217" s="223">
        <f t="shared" si="11"/>
        <v>9000</v>
      </c>
      <c r="G217" s="223">
        <f>450</f>
        <v>450</v>
      </c>
      <c r="H217" s="223"/>
      <c r="I217" s="223"/>
      <c r="J217" s="223"/>
      <c r="K217" s="223"/>
      <c r="L217" s="223"/>
      <c r="M217" s="223"/>
      <c r="N217" s="223"/>
      <c r="O217" s="223"/>
      <c r="P217" s="223"/>
      <c r="Q217" s="245">
        <f t="shared" si="19"/>
        <v>450</v>
      </c>
      <c r="R217" s="245">
        <f t="shared" si="20"/>
        <v>8550</v>
      </c>
      <c r="S217" s="216"/>
      <c r="T217" s="216"/>
      <c r="U217" s="216"/>
      <c r="V217" s="86"/>
      <c r="W217" s="86"/>
      <c r="X217" s="86"/>
    </row>
    <row r="218" spans="1:24" s="87" customFormat="1" ht="21.75" customHeight="1">
      <c r="A218" s="156">
        <v>213</v>
      </c>
      <c r="B218" s="246" t="s">
        <v>305</v>
      </c>
      <c r="C218" s="184" t="s">
        <v>473</v>
      </c>
      <c r="D218" s="223">
        <v>9000</v>
      </c>
      <c r="E218" s="223"/>
      <c r="F218" s="223">
        <f t="shared" si="11"/>
        <v>9000</v>
      </c>
      <c r="G218" s="223">
        <f>450</f>
        <v>450</v>
      </c>
      <c r="H218" s="223"/>
      <c r="I218" s="223"/>
      <c r="J218" s="223"/>
      <c r="K218" s="223"/>
      <c r="L218" s="223"/>
      <c r="M218" s="223"/>
      <c r="N218" s="223"/>
      <c r="O218" s="223"/>
      <c r="P218" s="223"/>
      <c r="Q218" s="245">
        <f t="shared" si="19"/>
        <v>450</v>
      </c>
      <c r="R218" s="245">
        <f t="shared" si="20"/>
        <v>8550</v>
      </c>
      <c r="S218" s="216"/>
      <c r="T218" s="216"/>
      <c r="U218" s="216"/>
      <c r="V218" s="86"/>
      <c r="W218" s="86"/>
      <c r="X218" s="86"/>
    </row>
    <row r="219" spans="1:24" s="87" customFormat="1" ht="21.75" customHeight="1">
      <c r="A219" s="156">
        <v>214</v>
      </c>
      <c r="B219" s="246" t="s">
        <v>306</v>
      </c>
      <c r="C219" s="184" t="s">
        <v>474</v>
      </c>
      <c r="D219" s="223">
        <v>9000</v>
      </c>
      <c r="E219" s="223"/>
      <c r="F219" s="223">
        <f t="shared" si="11"/>
        <v>9000</v>
      </c>
      <c r="G219" s="223">
        <f>450</f>
        <v>450</v>
      </c>
      <c r="H219" s="223"/>
      <c r="I219" s="223"/>
      <c r="J219" s="223"/>
      <c r="K219" s="223"/>
      <c r="L219" s="223"/>
      <c r="M219" s="223"/>
      <c r="N219" s="223"/>
      <c r="O219" s="223"/>
      <c r="P219" s="223"/>
      <c r="Q219" s="245">
        <f t="shared" si="19"/>
        <v>450</v>
      </c>
      <c r="R219" s="245">
        <f t="shared" si="20"/>
        <v>8550</v>
      </c>
      <c r="S219" s="216"/>
      <c r="T219" s="216"/>
      <c r="U219" s="216"/>
      <c r="V219" s="86"/>
      <c r="W219" s="86"/>
      <c r="X219" s="86"/>
    </row>
    <row r="220" spans="1:24" s="87" customFormat="1" ht="21.75" customHeight="1">
      <c r="A220" s="156">
        <v>215</v>
      </c>
      <c r="B220" s="246" t="s">
        <v>307</v>
      </c>
      <c r="C220" s="184" t="s">
        <v>475</v>
      </c>
      <c r="D220" s="223">
        <v>9000</v>
      </c>
      <c r="E220" s="223"/>
      <c r="F220" s="223">
        <f t="shared" si="11"/>
        <v>9000</v>
      </c>
      <c r="G220" s="223">
        <f>450</f>
        <v>450</v>
      </c>
      <c r="H220" s="223"/>
      <c r="I220" s="223"/>
      <c r="J220" s="223"/>
      <c r="K220" s="223"/>
      <c r="L220" s="223"/>
      <c r="M220" s="223"/>
      <c r="N220" s="223"/>
      <c r="O220" s="223"/>
      <c r="P220" s="223"/>
      <c r="Q220" s="245">
        <f t="shared" si="19"/>
        <v>450</v>
      </c>
      <c r="R220" s="245">
        <f t="shared" si="20"/>
        <v>8550</v>
      </c>
      <c r="S220" s="216"/>
      <c r="T220" s="216"/>
      <c r="U220" s="216"/>
      <c r="V220" s="86"/>
      <c r="W220" s="86"/>
      <c r="X220" s="86"/>
    </row>
    <row r="221" spans="1:24" s="87" customFormat="1" ht="21.75" customHeight="1">
      <c r="A221" s="156">
        <v>216</v>
      </c>
      <c r="B221" s="246" t="s">
        <v>308</v>
      </c>
      <c r="C221" s="184" t="s">
        <v>476</v>
      </c>
      <c r="D221" s="223">
        <v>9000</v>
      </c>
      <c r="E221" s="223"/>
      <c r="F221" s="223">
        <f t="shared" si="11"/>
        <v>9000</v>
      </c>
      <c r="G221" s="223">
        <f>450</f>
        <v>450</v>
      </c>
      <c r="H221" s="223"/>
      <c r="I221" s="223"/>
      <c r="J221" s="223"/>
      <c r="K221" s="223"/>
      <c r="L221" s="223"/>
      <c r="M221" s="223"/>
      <c r="N221" s="223"/>
      <c r="O221" s="223"/>
      <c r="P221" s="223"/>
      <c r="Q221" s="245">
        <f t="shared" si="19"/>
        <v>450</v>
      </c>
      <c r="R221" s="245">
        <f t="shared" si="20"/>
        <v>8550</v>
      </c>
      <c r="S221" s="216"/>
      <c r="T221" s="216"/>
      <c r="U221" s="216"/>
      <c r="V221" s="86"/>
      <c r="W221" s="86"/>
      <c r="X221" s="86"/>
    </row>
    <row r="222" spans="1:24" s="87" customFormat="1" ht="21.75" customHeight="1">
      <c r="A222" s="156">
        <v>217</v>
      </c>
      <c r="B222" s="246" t="s">
        <v>309</v>
      </c>
      <c r="C222" s="184" t="s">
        <v>477</v>
      </c>
      <c r="D222" s="223">
        <v>9000</v>
      </c>
      <c r="E222" s="223"/>
      <c r="F222" s="223">
        <f t="shared" si="11"/>
        <v>9000</v>
      </c>
      <c r="G222" s="223">
        <f>450</f>
        <v>450</v>
      </c>
      <c r="H222" s="223"/>
      <c r="I222" s="223"/>
      <c r="J222" s="223"/>
      <c r="K222" s="223"/>
      <c r="L222" s="223"/>
      <c r="M222" s="223"/>
      <c r="N222" s="223"/>
      <c r="O222" s="223"/>
      <c r="P222" s="223"/>
      <c r="Q222" s="245">
        <f t="shared" si="19"/>
        <v>450</v>
      </c>
      <c r="R222" s="245">
        <f t="shared" si="20"/>
        <v>8550</v>
      </c>
      <c r="S222" s="216"/>
      <c r="T222" s="216"/>
      <c r="U222" s="216"/>
      <c r="V222" s="86"/>
      <c r="W222" s="86"/>
      <c r="X222" s="86"/>
    </row>
    <row r="223" spans="1:24" s="87" customFormat="1" ht="21.75" customHeight="1">
      <c r="A223" s="156">
        <v>218</v>
      </c>
      <c r="B223" s="246" t="s">
        <v>310</v>
      </c>
      <c r="C223" s="184" t="s">
        <v>478</v>
      </c>
      <c r="D223" s="223">
        <v>9000</v>
      </c>
      <c r="E223" s="223"/>
      <c r="F223" s="223">
        <f t="shared" si="11"/>
        <v>9000</v>
      </c>
      <c r="G223" s="223">
        <f>450</f>
        <v>450</v>
      </c>
      <c r="H223" s="223"/>
      <c r="I223" s="226">
        <f>2500</f>
        <v>2500</v>
      </c>
      <c r="J223" s="223"/>
      <c r="K223" s="223"/>
      <c r="L223" s="223"/>
      <c r="M223" s="223"/>
      <c r="N223" s="223"/>
      <c r="O223" s="223"/>
      <c r="P223" s="223"/>
      <c r="Q223" s="245">
        <f t="shared" si="19"/>
        <v>2950</v>
      </c>
      <c r="R223" s="245">
        <f t="shared" si="20"/>
        <v>6050</v>
      </c>
      <c r="S223" s="216"/>
      <c r="T223" s="216"/>
      <c r="U223" s="216"/>
      <c r="V223" s="86"/>
      <c r="W223" s="86"/>
      <c r="X223" s="86"/>
    </row>
    <row r="224" spans="1:24" s="87" customFormat="1" ht="21.75" customHeight="1">
      <c r="A224" s="156">
        <v>219</v>
      </c>
      <c r="B224" s="246" t="s">
        <v>311</v>
      </c>
      <c r="C224" s="184" t="s">
        <v>479</v>
      </c>
      <c r="D224" s="223">
        <v>9000</v>
      </c>
      <c r="E224" s="223"/>
      <c r="F224" s="223">
        <f t="shared" si="11"/>
        <v>9000</v>
      </c>
      <c r="G224" s="223">
        <f>450</f>
        <v>450</v>
      </c>
      <c r="H224" s="223"/>
      <c r="I224" s="226">
        <f>750</f>
        <v>750</v>
      </c>
      <c r="J224" s="223"/>
      <c r="K224" s="223"/>
      <c r="L224" s="223"/>
      <c r="M224" s="223"/>
      <c r="N224" s="223"/>
      <c r="O224" s="223"/>
      <c r="P224" s="223"/>
      <c r="Q224" s="245">
        <f t="shared" si="19"/>
        <v>1200</v>
      </c>
      <c r="R224" s="245">
        <f t="shared" si="20"/>
        <v>7800</v>
      </c>
      <c r="S224" s="216"/>
      <c r="T224" s="216"/>
      <c r="U224" s="216"/>
      <c r="V224" s="86"/>
      <c r="W224" s="86"/>
      <c r="X224" s="86"/>
    </row>
    <row r="225" spans="1:24" s="87" customFormat="1" ht="21.75" customHeight="1">
      <c r="A225" s="156">
        <v>220</v>
      </c>
      <c r="B225" s="246" t="s">
        <v>312</v>
      </c>
      <c r="C225" s="184" t="s">
        <v>480</v>
      </c>
      <c r="D225" s="223">
        <v>9000</v>
      </c>
      <c r="E225" s="223"/>
      <c r="F225" s="223">
        <f t="shared" si="11"/>
        <v>9000</v>
      </c>
      <c r="G225" s="223">
        <f>450</f>
        <v>450</v>
      </c>
      <c r="H225" s="223"/>
      <c r="I225" s="223"/>
      <c r="J225" s="223"/>
      <c r="K225" s="223"/>
      <c r="L225" s="223"/>
      <c r="M225" s="223"/>
      <c r="N225" s="223"/>
      <c r="O225" s="223"/>
      <c r="P225" s="223"/>
      <c r="Q225" s="245">
        <f t="shared" si="19"/>
        <v>450</v>
      </c>
      <c r="R225" s="245">
        <f t="shared" si="20"/>
        <v>8550</v>
      </c>
      <c r="S225" s="216"/>
      <c r="T225" s="216"/>
      <c r="U225" s="216"/>
      <c r="V225" s="86"/>
      <c r="W225" s="86"/>
      <c r="X225" s="86"/>
    </row>
    <row r="226" spans="1:24" s="87" customFormat="1" ht="21.75" customHeight="1">
      <c r="A226" s="156">
        <v>221</v>
      </c>
      <c r="B226" s="246" t="s">
        <v>313</v>
      </c>
      <c r="C226" s="184" t="s">
        <v>481</v>
      </c>
      <c r="D226" s="223">
        <v>9000</v>
      </c>
      <c r="E226" s="223"/>
      <c r="F226" s="223">
        <f t="shared" si="11"/>
        <v>9000</v>
      </c>
      <c r="G226" s="223">
        <f>450</f>
        <v>450</v>
      </c>
      <c r="H226" s="223"/>
      <c r="I226" s="223"/>
      <c r="J226" s="223"/>
      <c r="K226" s="223"/>
      <c r="L226" s="223"/>
      <c r="M226" s="223"/>
      <c r="N226" s="223"/>
      <c r="O226" s="223"/>
      <c r="P226" s="223"/>
      <c r="Q226" s="245">
        <f t="shared" si="19"/>
        <v>450</v>
      </c>
      <c r="R226" s="245">
        <f t="shared" si="20"/>
        <v>8550</v>
      </c>
      <c r="S226" s="216"/>
      <c r="T226" s="216"/>
      <c r="U226" s="216"/>
      <c r="V226" s="86"/>
      <c r="W226" s="86"/>
      <c r="X226" s="86"/>
    </row>
    <row r="227" spans="1:24" s="87" customFormat="1" ht="21.75" customHeight="1">
      <c r="A227" s="156">
        <v>222</v>
      </c>
      <c r="B227" s="246" t="s">
        <v>314</v>
      </c>
      <c r="C227" s="184" t="s">
        <v>482</v>
      </c>
      <c r="D227" s="223">
        <v>9000</v>
      </c>
      <c r="E227" s="223"/>
      <c r="F227" s="223">
        <f t="shared" si="11"/>
        <v>9000</v>
      </c>
      <c r="G227" s="223">
        <f>450</f>
        <v>450</v>
      </c>
      <c r="H227" s="223"/>
      <c r="I227" s="223"/>
      <c r="J227" s="223"/>
      <c r="K227" s="223"/>
      <c r="L227" s="223"/>
      <c r="M227" s="223"/>
      <c r="N227" s="223"/>
      <c r="O227" s="223"/>
      <c r="P227" s="223"/>
      <c r="Q227" s="245">
        <f t="shared" si="19"/>
        <v>450</v>
      </c>
      <c r="R227" s="245">
        <f t="shared" si="20"/>
        <v>8550</v>
      </c>
      <c r="S227" s="216"/>
      <c r="T227" s="216"/>
      <c r="U227" s="216"/>
      <c r="V227" s="86"/>
      <c r="W227" s="86"/>
      <c r="X227" s="86"/>
    </row>
    <row r="228" spans="1:24" s="87" customFormat="1" ht="21.75" customHeight="1">
      <c r="A228" s="156">
        <v>223</v>
      </c>
      <c r="B228" s="246" t="s">
        <v>315</v>
      </c>
      <c r="C228" s="184" t="s">
        <v>483</v>
      </c>
      <c r="D228" s="223">
        <v>9000</v>
      </c>
      <c r="E228" s="223"/>
      <c r="F228" s="223">
        <f t="shared" si="11"/>
        <v>9000</v>
      </c>
      <c r="G228" s="223">
        <f>450</f>
        <v>450</v>
      </c>
      <c r="H228" s="223"/>
      <c r="I228" s="226">
        <f>4051</f>
        <v>4051</v>
      </c>
      <c r="J228" s="223"/>
      <c r="K228" s="223"/>
      <c r="L228" s="223"/>
      <c r="M228" s="223"/>
      <c r="N228" s="223"/>
      <c r="O228" s="223"/>
      <c r="P228" s="223"/>
      <c r="Q228" s="245">
        <f t="shared" si="19"/>
        <v>4501</v>
      </c>
      <c r="R228" s="245">
        <f t="shared" si="20"/>
        <v>4499</v>
      </c>
      <c r="S228" s="216"/>
      <c r="T228" s="216"/>
      <c r="U228" s="216"/>
      <c r="V228" s="86"/>
      <c r="W228" s="86"/>
      <c r="X228" s="86"/>
    </row>
    <row r="229" spans="1:24" s="87" customFormat="1" ht="21.75" customHeight="1">
      <c r="A229" s="156">
        <v>224</v>
      </c>
      <c r="B229" s="246" t="s">
        <v>316</v>
      </c>
      <c r="C229" s="184" t="s">
        <v>484</v>
      </c>
      <c r="D229" s="223">
        <v>9000</v>
      </c>
      <c r="E229" s="223"/>
      <c r="F229" s="223">
        <f t="shared" si="11"/>
        <v>9000</v>
      </c>
      <c r="G229" s="223">
        <f>450</f>
        <v>450</v>
      </c>
      <c r="H229" s="223"/>
      <c r="I229" s="223"/>
      <c r="J229" s="223"/>
      <c r="K229" s="223"/>
      <c r="L229" s="223"/>
      <c r="M229" s="223"/>
      <c r="N229" s="223"/>
      <c r="O229" s="223"/>
      <c r="P229" s="223"/>
      <c r="Q229" s="245">
        <f t="shared" si="19"/>
        <v>450</v>
      </c>
      <c r="R229" s="245">
        <f t="shared" si="20"/>
        <v>8550</v>
      </c>
      <c r="S229" s="216"/>
      <c r="T229" s="216"/>
      <c r="U229" s="216"/>
      <c r="V229" s="86"/>
      <c r="W229" s="86"/>
      <c r="X229" s="86"/>
    </row>
    <row r="230" spans="1:24" s="87" customFormat="1" ht="21.75" customHeight="1">
      <c r="A230" s="156">
        <v>225</v>
      </c>
      <c r="B230" s="243" t="s">
        <v>317</v>
      </c>
      <c r="C230" s="184" t="s">
        <v>485</v>
      </c>
      <c r="D230" s="223">
        <v>9000</v>
      </c>
      <c r="E230" s="223"/>
      <c r="F230" s="223">
        <f t="shared" si="11"/>
        <v>9000</v>
      </c>
      <c r="G230" s="223">
        <f>450</f>
        <v>450</v>
      </c>
      <c r="H230" s="223"/>
      <c r="I230" s="226">
        <f>2650</f>
        <v>2650</v>
      </c>
      <c r="J230" s="223"/>
      <c r="K230" s="223"/>
      <c r="L230" s="223"/>
      <c r="M230" s="223"/>
      <c r="N230" s="223"/>
      <c r="O230" s="223"/>
      <c r="P230" s="223"/>
      <c r="Q230" s="245">
        <f t="shared" si="19"/>
        <v>3100</v>
      </c>
      <c r="R230" s="245">
        <f t="shared" si="20"/>
        <v>5900</v>
      </c>
      <c r="S230" s="216"/>
      <c r="T230" s="216"/>
      <c r="U230" s="216"/>
      <c r="V230" s="86"/>
      <c r="W230" s="86"/>
      <c r="X230" s="86"/>
    </row>
    <row r="231" spans="1:24" s="87" customFormat="1" ht="21.75" customHeight="1">
      <c r="A231" s="156">
        <v>226</v>
      </c>
      <c r="B231" s="246" t="s">
        <v>318</v>
      </c>
      <c r="C231" s="184" t="s">
        <v>486</v>
      </c>
      <c r="D231" s="223">
        <v>9000</v>
      </c>
      <c r="E231" s="223"/>
      <c r="F231" s="223">
        <f t="shared" si="11"/>
        <v>9000</v>
      </c>
      <c r="G231" s="223">
        <f>450</f>
        <v>450</v>
      </c>
      <c r="H231" s="223"/>
      <c r="I231" s="223"/>
      <c r="J231" s="223"/>
      <c r="K231" s="223"/>
      <c r="L231" s="223"/>
      <c r="M231" s="223"/>
      <c r="N231" s="223"/>
      <c r="O231" s="223"/>
      <c r="P231" s="223"/>
      <c r="Q231" s="245">
        <f t="shared" si="19"/>
        <v>450</v>
      </c>
      <c r="R231" s="245">
        <f t="shared" si="20"/>
        <v>8550</v>
      </c>
      <c r="S231" s="216"/>
      <c r="T231" s="216"/>
      <c r="U231" s="216"/>
      <c r="V231" s="86"/>
      <c r="W231" s="86"/>
      <c r="X231" s="86"/>
    </row>
    <row r="232" spans="1:24" s="87" customFormat="1" ht="21.75" customHeight="1">
      <c r="A232" s="156">
        <v>227</v>
      </c>
      <c r="B232" s="243" t="s">
        <v>319</v>
      </c>
      <c r="C232" s="184" t="s">
        <v>487</v>
      </c>
      <c r="D232" s="223">
        <v>9000</v>
      </c>
      <c r="E232" s="223"/>
      <c r="F232" s="223">
        <f t="shared" si="11"/>
        <v>9000</v>
      </c>
      <c r="G232" s="223">
        <f>450</f>
        <v>450</v>
      </c>
      <c r="H232" s="223"/>
      <c r="I232" s="223"/>
      <c r="J232" s="223"/>
      <c r="K232" s="223"/>
      <c r="L232" s="223"/>
      <c r="M232" s="223"/>
      <c r="N232" s="223"/>
      <c r="O232" s="223"/>
      <c r="P232" s="223"/>
      <c r="Q232" s="245">
        <f t="shared" si="19"/>
        <v>450</v>
      </c>
      <c r="R232" s="245">
        <f t="shared" si="20"/>
        <v>8550</v>
      </c>
      <c r="S232" s="216"/>
      <c r="T232" s="216"/>
      <c r="U232" s="216"/>
      <c r="V232" s="86"/>
      <c r="W232" s="86"/>
      <c r="X232" s="86"/>
    </row>
    <row r="233" spans="1:24" s="87" customFormat="1" ht="21.75" customHeight="1">
      <c r="A233" s="156">
        <v>228</v>
      </c>
      <c r="B233" s="243" t="s">
        <v>320</v>
      </c>
      <c r="C233" s="184" t="s">
        <v>488</v>
      </c>
      <c r="D233" s="223">
        <v>9000</v>
      </c>
      <c r="E233" s="223"/>
      <c r="F233" s="223">
        <f t="shared" si="11"/>
        <v>9000</v>
      </c>
      <c r="G233" s="223">
        <f>450</f>
        <v>450</v>
      </c>
      <c r="H233" s="223"/>
      <c r="I233" s="223"/>
      <c r="J233" s="223"/>
      <c r="K233" s="223"/>
      <c r="L233" s="223"/>
      <c r="M233" s="223"/>
      <c r="N233" s="223"/>
      <c r="O233" s="223"/>
      <c r="P233" s="223"/>
      <c r="Q233" s="245">
        <f t="shared" si="19"/>
        <v>450</v>
      </c>
      <c r="R233" s="245">
        <f t="shared" si="20"/>
        <v>8550</v>
      </c>
      <c r="S233" s="216"/>
      <c r="T233" s="216"/>
      <c r="U233" s="216"/>
      <c r="V233" s="86"/>
      <c r="W233" s="86"/>
      <c r="X233" s="86"/>
    </row>
    <row r="234" spans="1:24" s="87" customFormat="1" ht="21.75" customHeight="1">
      <c r="A234" s="156">
        <v>229</v>
      </c>
      <c r="B234" s="243" t="s">
        <v>321</v>
      </c>
      <c r="C234" s="184" t="s">
        <v>489</v>
      </c>
      <c r="D234" s="223">
        <v>9000</v>
      </c>
      <c r="E234" s="223"/>
      <c r="F234" s="223">
        <f t="shared" si="11"/>
        <v>9000</v>
      </c>
      <c r="G234" s="223">
        <f>450</f>
        <v>450</v>
      </c>
      <c r="H234" s="223"/>
      <c r="I234" s="223"/>
      <c r="J234" s="223"/>
      <c r="K234" s="223"/>
      <c r="L234" s="223"/>
      <c r="M234" s="223"/>
      <c r="N234" s="223"/>
      <c r="O234" s="223"/>
      <c r="P234" s="223"/>
      <c r="Q234" s="245">
        <f t="shared" si="19"/>
        <v>450</v>
      </c>
      <c r="R234" s="245">
        <f t="shared" si="20"/>
        <v>8550</v>
      </c>
      <c r="S234" s="216"/>
      <c r="T234" s="216"/>
      <c r="U234" s="216"/>
      <c r="V234" s="86"/>
      <c r="W234" s="86"/>
      <c r="X234" s="86"/>
    </row>
    <row r="235" spans="1:24" s="87" customFormat="1" ht="21.75" customHeight="1">
      <c r="A235" s="156">
        <v>230</v>
      </c>
      <c r="B235" s="243" t="s">
        <v>863</v>
      </c>
      <c r="C235" s="184" t="s">
        <v>490</v>
      </c>
      <c r="D235" s="223">
        <v>9000</v>
      </c>
      <c r="E235" s="223"/>
      <c r="F235" s="223">
        <f t="shared" si="11"/>
        <v>9000</v>
      </c>
      <c r="G235" s="223">
        <f>450</f>
        <v>450</v>
      </c>
      <c r="H235" s="223"/>
      <c r="I235" s="223"/>
      <c r="J235" s="223"/>
      <c r="K235" s="223"/>
      <c r="L235" s="223"/>
      <c r="M235" s="223"/>
      <c r="N235" s="223"/>
      <c r="O235" s="223"/>
      <c r="P235" s="223"/>
      <c r="Q235" s="245">
        <f t="shared" si="19"/>
        <v>450</v>
      </c>
      <c r="R235" s="245">
        <f t="shared" si="20"/>
        <v>8550</v>
      </c>
      <c r="S235" s="216"/>
      <c r="T235" s="216"/>
      <c r="U235" s="216"/>
      <c r="V235" s="86"/>
      <c r="W235" s="86"/>
      <c r="X235" s="86"/>
    </row>
    <row r="236" spans="1:24" s="87" customFormat="1" ht="21.75" customHeight="1">
      <c r="A236" s="156">
        <v>231</v>
      </c>
      <c r="B236" s="243" t="s">
        <v>323</v>
      </c>
      <c r="C236" s="184" t="s">
        <v>491</v>
      </c>
      <c r="D236" s="223">
        <v>9000</v>
      </c>
      <c r="E236" s="223"/>
      <c r="F236" s="223">
        <f t="shared" si="11"/>
        <v>9000</v>
      </c>
      <c r="G236" s="223">
        <f>450</f>
        <v>450</v>
      </c>
      <c r="H236" s="223"/>
      <c r="I236" s="223"/>
      <c r="J236" s="223"/>
      <c r="K236" s="223"/>
      <c r="L236" s="223"/>
      <c r="M236" s="223"/>
      <c r="N236" s="223"/>
      <c r="O236" s="223"/>
      <c r="P236" s="223"/>
      <c r="Q236" s="245">
        <f t="shared" si="19"/>
        <v>450</v>
      </c>
      <c r="R236" s="245">
        <f t="shared" si="20"/>
        <v>8550</v>
      </c>
      <c r="S236" s="216"/>
      <c r="T236" s="216"/>
      <c r="U236" s="216"/>
      <c r="V236" s="86"/>
      <c r="W236" s="86"/>
      <c r="X236" s="86"/>
    </row>
    <row r="237" spans="1:24" s="87" customFormat="1" ht="21.75" customHeight="1">
      <c r="A237" s="156">
        <v>232</v>
      </c>
      <c r="B237" s="243" t="s">
        <v>324</v>
      </c>
      <c r="C237" s="184" t="s">
        <v>492</v>
      </c>
      <c r="D237" s="223">
        <v>9000</v>
      </c>
      <c r="E237" s="223"/>
      <c r="F237" s="223">
        <f t="shared" si="11"/>
        <v>9000</v>
      </c>
      <c r="G237" s="223">
        <f>450</f>
        <v>450</v>
      </c>
      <c r="H237" s="223"/>
      <c r="I237" s="223"/>
      <c r="J237" s="223"/>
      <c r="K237" s="223"/>
      <c r="L237" s="223"/>
      <c r="M237" s="223"/>
      <c r="N237" s="223"/>
      <c r="O237" s="223"/>
      <c r="P237" s="223"/>
      <c r="Q237" s="245">
        <f t="shared" si="19"/>
        <v>450</v>
      </c>
      <c r="R237" s="245">
        <f t="shared" si="20"/>
        <v>8550</v>
      </c>
      <c r="S237" s="216"/>
      <c r="T237" s="216"/>
      <c r="U237" s="216"/>
      <c r="V237" s="86"/>
      <c r="W237" s="86"/>
      <c r="X237" s="86"/>
    </row>
    <row r="238" spans="1:24" s="87" customFormat="1" ht="21.75" customHeight="1">
      <c r="A238" s="156">
        <v>233</v>
      </c>
      <c r="B238" s="243" t="s">
        <v>325</v>
      </c>
      <c r="C238" s="184" t="s">
        <v>493</v>
      </c>
      <c r="D238" s="223">
        <v>9000</v>
      </c>
      <c r="E238" s="223"/>
      <c r="F238" s="223">
        <f t="shared" si="11"/>
        <v>9000</v>
      </c>
      <c r="G238" s="223">
        <f>450</f>
        <v>450</v>
      </c>
      <c r="H238" s="223"/>
      <c r="I238" s="223"/>
      <c r="J238" s="223"/>
      <c r="K238" s="223"/>
      <c r="L238" s="223"/>
      <c r="M238" s="223"/>
      <c r="N238" s="223"/>
      <c r="O238" s="223"/>
      <c r="P238" s="223"/>
      <c r="Q238" s="245">
        <f t="shared" si="19"/>
        <v>450</v>
      </c>
      <c r="R238" s="245">
        <f t="shared" si="20"/>
        <v>8550</v>
      </c>
      <c r="S238" s="216"/>
      <c r="T238" s="216"/>
      <c r="U238" s="216"/>
      <c r="V238" s="86"/>
      <c r="W238" s="86"/>
      <c r="X238" s="86"/>
    </row>
    <row r="239" spans="1:24" s="87" customFormat="1" ht="21.75" customHeight="1">
      <c r="A239" s="156">
        <v>234</v>
      </c>
      <c r="B239" s="246" t="s">
        <v>326</v>
      </c>
      <c r="C239" s="184" t="s">
        <v>494</v>
      </c>
      <c r="D239" s="223">
        <v>9000</v>
      </c>
      <c r="E239" s="223"/>
      <c r="F239" s="223">
        <f t="shared" si="11"/>
        <v>9000</v>
      </c>
      <c r="G239" s="223">
        <f>450</f>
        <v>450</v>
      </c>
      <c r="H239" s="223"/>
      <c r="I239" s="223"/>
      <c r="J239" s="223"/>
      <c r="K239" s="223"/>
      <c r="L239" s="223"/>
      <c r="M239" s="223"/>
      <c r="N239" s="223"/>
      <c r="O239" s="223"/>
      <c r="P239" s="223"/>
      <c r="Q239" s="245">
        <f t="shared" si="19"/>
        <v>450</v>
      </c>
      <c r="R239" s="245">
        <f>F239-Q239</f>
        <v>8550</v>
      </c>
      <c r="S239" s="216"/>
      <c r="T239" s="216"/>
      <c r="U239" s="216"/>
      <c r="V239" s="86"/>
      <c r="W239" s="86"/>
      <c r="X239" s="86"/>
    </row>
    <row r="240" spans="1:24" s="87" customFormat="1" ht="21.75" customHeight="1">
      <c r="A240" s="156">
        <v>235</v>
      </c>
      <c r="B240" s="243" t="s">
        <v>327</v>
      </c>
      <c r="C240" s="184" t="s">
        <v>495</v>
      </c>
      <c r="D240" s="223">
        <v>9000</v>
      </c>
      <c r="E240" s="223"/>
      <c r="F240" s="223">
        <f t="shared" si="11"/>
        <v>9000</v>
      </c>
      <c r="G240" s="223">
        <f>450</f>
        <v>450</v>
      </c>
      <c r="H240" s="223"/>
      <c r="I240" s="223"/>
      <c r="J240" s="223"/>
      <c r="K240" s="223"/>
      <c r="L240" s="223"/>
      <c r="M240" s="223"/>
      <c r="N240" s="223"/>
      <c r="O240" s="223"/>
      <c r="P240" s="223"/>
      <c r="Q240" s="245">
        <f t="shared" si="19"/>
        <v>450</v>
      </c>
      <c r="R240" s="245">
        <f>F240-Q240</f>
        <v>8550</v>
      </c>
      <c r="S240" s="216"/>
      <c r="T240" s="216"/>
      <c r="U240" s="216"/>
      <c r="V240" s="86"/>
      <c r="W240" s="86"/>
      <c r="X240" s="86"/>
    </row>
    <row r="241" spans="1:24" s="87" customFormat="1" ht="21.75" customHeight="1">
      <c r="A241" s="156">
        <v>236</v>
      </c>
      <c r="B241" s="243" t="s">
        <v>328</v>
      </c>
      <c r="C241" s="184" t="s">
        <v>496</v>
      </c>
      <c r="D241" s="223">
        <v>9000</v>
      </c>
      <c r="E241" s="223"/>
      <c r="F241" s="223">
        <f t="shared" si="11"/>
        <v>9000</v>
      </c>
      <c r="G241" s="223">
        <f>450</f>
        <v>450</v>
      </c>
      <c r="H241" s="223"/>
      <c r="I241" s="223"/>
      <c r="J241" s="223"/>
      <c r="K241" s="223"/>
      <c r="L241" s="223"/>
      <c r="M241" s="223"/>
      <c r="N241" s="223"/>
      <c r="O241" s="223"/>
      <c r="P241" s="223"/>
      <c r="Q241" s="245">
        <f t="shared" si="19"/>
        <v>450</v>
      </c>
      <c r="R241" s="245">
        <f>F241-Q241-P241</f>
        <v>8550</v>
      </c>
      <c r="S241" s="216"/>
      <c r="T241" s="216"/>
      <c r="U241" s="216"/>
      <c r="V241" s="86"/>
      <c r="W241" s="86"/>
      <c r="X241" s="86"/>
    </row>
    <row r="242" spans="1:24" s="87" customFormat="1" ht="21.75" customHeight="1">
      <c r="A242" s="156">
        <v>237</v>
      </c>
      <c r="B242" s="243" t="s">
        <v>329</v>
      </c>
      <c r="C242" s="184" t="s">
        <v>497</v>
      </c>
      <c r="D242" s="223">
        <v>9000</v>
      </c>
      <c r="E242" s="223"/>
      <c r="F242" s="223">
        <f t="shared" si="11"/>
        <v>9000</v>
      </c>
      <c r="G242" s="223">
        <f>450</f>
        <v>450</v>
      </c>
      <c r="H242" s="223"/>
      <c r="I242" s="223"/>
      <c r="J242" s="223"/>
      <c r="K242" s="223"/>
      <c r="L242" s="223"/>
      <c r="M242" s="223"/>
      <c r="N242" s="223"/>
      <c r="O242" s="223"/>
      <c r="P242" s="223"/>
      <c r="Q242" s="245">
        <f t="shared" si="19"/>
        <v>450</v>
      </c>
      <c r="R242" s="245">
        <f aca="true" t="shared" si="21" ref="R242:R256">F242-Q242</f>
        <v>8550</v>
      </c>
      <c r="S242" s="216"/>
      <c r="T242" s="216"/>
      <c r="U242" s="216"/>
      <c r="V242" s="86"/>
      <c r="W242" s="86"/>
      <c r="X242" s="86"/>
    </row>
    <row r="243" spans="1:24" s="87" customFormat="1" ht="21.75" customHeight="1">
      <c r="A243" s="156">
        <v>238</v>
      </c>
      <c r="B243" s="243" t="s">
        <v>330</v>
      </c>
      <c r="C243" s="184" t="s">
        <v>498</v>
      </c>
      <c r="D243" s="223">
        <v>9000</v>
      </c>
      <c r="E243" s="223"/>
      <c r="F243" s="223">
        <f t="shared" si="11"/>
        <v>9000</v>
      </c>
      <c r="G243" s="223">
        <f>450</f>
        <v>450</v>
      </c>
      <c r="H243" s="223"/>
      <c r="I243" s="223"/>
      <c r="J243" s="223"/>
      <c r="K243" s="223"/>
      <c r="L243" s="223"/>
      <c r="M243" s="223"/>
      <c r="N243" s="223"/>
      <c r="O243" s="223"/>
      <c r="P243" s="223"/>
      <c r="Q243" s="245">
        <f t="shared" si="19"/>
        <v>450</v>
      </c>
      <c r="R243" s="245">
        <f t="shared" si="21"/>
        <v>8550</v>
      </c>
      <c r="S243" s="216"/>
      <c r="T243" s="216"/>
      <c r="U243" s="216"/>
      <c r="V243" s="86"/>
      <c r="W243" s="86"/>
      <c r="X243" s="86"/>
    </row>
    <row r="244" spans="1:24" s="87" customFormat="1" ht="21.75" customHeight="1">
      <c r="A244" s="156">
        <v>239</v>
      </c>
      <c r="B244" s="246" t="s">
        <v>331</v>
      </c>
      <c r="C244" s="184" t="s">
        <v>499</v>
      </c>
      <c r="D244" s="223">
        <v>9000</v>
      </c>
      <c r="E244" s="223"/>
      <c r="F244" s="223">
        <f t="shared" si="11"/>
        <v>9000</v>
      </c>
      <c r="G244" s="223">
        <f>450</f>
        <v>450</v>
      </c>
      <c r="H244" s="223"/>
      <c r="I244" s="223"/>
      <c r="J244" s="223"/>
      <c r="K244" s="223"/>
      <c r="L244" s="223"/>
      <c r="M244" s="223"/>
      <c r="N244" s="223"/>
      <c r="O244" s="223"/>
      <c r="P244" s="223"/>
      <c r="Q244" s="245">
        <f t="shared" si="19"/>
        <v>450</v>
      </c>
      <c r="R244" s="245">
        <f t="shared" si="21"/>
        <v>8550</v>
      </c>
      <c r="S244" s="216"/>
      <c r="T244" s="216"/>
      <c r="U244" s="216"/>
      <c r="V244" s="86"/>
      <c r="W244" s="86"/>
      <c r="X244" s="86"/>
    </row>
    <row r="245" spans="1:24" s="87" customFormat="1" ht="21.75" customHeight="1">
      <c r="A245" s="156">
        <v>240</v>
      </c>
      <c r="B245" s="246" t="s">
        <v>332</v>
      </c>
      <c r="C245" s="184" t="s">
        <v>500</v>
      </c>
      <c r="D245" s="223">
        <v>9000</v>
      </c>
      <c r="E245" s="223"/>
      <c r="F245" s="223">
        <f t="shared" si="11"/>
        <v>9000</v>
      </c>
      <c r="G245" s="223">
        <f>450</f>
        <v>450</v>
      </c>
      <c r="H245" s="223"/>
      <c r="I245" s="223"/>
      <c r="J245" s="223"/>
      <c r="K245" s="223"/>
      <c r="L245" s="223"/>
      <c r="M245" s="223"/>
      <c r="N245" s="223"/>
      <c r="O245" s="223"/>
      <c r="P245" s="223"/>
      <c r="Q245" s="245">
        <f t="shared" si="19"/>
        <v>450</v>
      </c>
      <c r="R245" s="245">
        <f t="shared" si="21"/>
        <v>8550</v>
      </c>
      <c r="S245" s="216"/>
      <c r="T245" s="216"/>
      <c r="U245" s="216"/>
      <c r="V245" s="86"/>
      <c r="W245" s="86"/>
      <c r="X245" s="86"/>
    </row>
    <row r="246" spans="1:24" s="87" customFormat="1" ht="21.75" customHeight="1">
      <c r="A246" s="156">
        <v>241</v>
      </c>
      <c r="B246" s="246" t="s">
        <v>333</v>
      </c>
      <c r="C246" s="184" t="s">
        <v>501</v>
      </c>
      <c r="D246" s="223">
        <v>9000</v>
      </c>
      <c r="E246" s="223"/>
      <c r="F246" s="223">
        <f t="shared" si="11"/>
        <v>9000</v>
      </c>
      <c r="G246" s="223">
        <f>450</f>
        <v>450</v>
      </c>
      <c r="H246" s="223"/>
      <c r="I246" s="223"/>
      <c r="J246" s="223"/>
      <c r="K246" s="223"/>
      <c r="L246" s="223"/>
      <c r="M246" s="223"/>
      <c r="N246" s="223"/>
      <c r="O246" s="223"/>
      <c r="P246" s="223"/>
      <c r="Q246" s="245">
        <f t="shared" si="19"/>
        <v>450</v>
      </c>
      <c r="R246" s="245">
        <f t="shared" si="21"/>
        <v>8550</v>
      </c>
      <c r="S246" s="216"/>
      <c r="T246" s="216"/>
      <c r="U246" s="216"/>
      <c r="V246" s="86"/>
      <c r="W246" s="86"/>
      <c r="X246" s="86"/>
    </row>
    <row r="247" spans="1:24" s="87" customFormat="1" ht="21.75" customHeight="1">
      <c r="A247" s="156">
        <v>242</v>
      </c>
      <c r="B247" s="243" t="s">
        <v>334</v>
      </c>
      <c r="C247" s="184" t="s">
        <v>502</v>
      </c>
      <c r="D247" s="223">
        <v>9000</v>
      </c>
      <c r="E247" s="223"/>
      <c r="F247" s="223">
        <f t="shared" si="11"/>
        <v>9000</v>
      </c>
      <c r="G247" s="223">
        <f>450</f>
        <v>450</v>
      </c>
      <c r="H247" s="223"/>
      <c r="I247" s="223"/>
      <c r="J247" s="223"/>
      <c r="K247" s="223"/>
      <c r="L247" s="223"/>
      <c r="M247" s="223"/>
      <c r="N247" s="223"/>
      <c r="O247" s="223"/>
      <c r="P247" s="223"/>
      <c r="Q247" s="245">
        <f t="shared" si="19"/>
        <v>450</v>
      </c>
      <c r="R247" s="245">
        <f t="shared" si="21"/>
        <v>8550</v>
      </c>
      <c r="S247" s="216"/>
      <c r="T247" s="216"/>
      <c r="U247" s="216"/>
      <c r="V247" s="86"/>
      <c r="W247" s="86"/>
      <c r="X247" s="86"/>
    </row>
    <row r="248" spans="1:24" s="87" customFormat="1" ht="21.75" customHeight="1">
      <c r="A248" s="156">
        <v>243</v>
      </c>
      <c r="B248" s="243" t="s">
        <v>335</v>
      </c>
      <c r="C248" s="184" t="s">
        <v>503</v>
      </c>
      <c r="D248" s="223">
        <v>9000</v>
      </c>
      <c r="E248" s="223"/>
      <c r="F248" s="223">
        <f t="shared" si="11"/>
        <v>9000</v>
      </c>
      <c r="G248" s="223">
        <f>450</f>
        <v>450</v>
      </c>
      <c r="H248" s="223"/>
      <c r="I248" s="223"/>
      <c r="J248" s="223"/>
      <c r="K248" s="223"/>
      <c r="L248" s="223"/>
      <c r="M248" s="223"/>
      <c r="N248" s="223"/>
      <c r="O248" s="223"/>
      <c r="P248" s="223"/>
      <c r="Q248" s="245">
        <f t="shared" si="19"/>
        <v>450</v>
      </c>
      <c r="R248" s="245">
        <f t="shared" si="21"/>
        <v>8550</v>
      </c>
      <c r="S248" s="216"/>
      <c r="T248" s="216"/>
      <c r="U248" s="216"/>
      <c r="V248" s="86"/>
      <c r="W248" s="86"/>
      <c r="X248" s="86"/>
    </row>
    <row r="249" spans="1:24" s="87" customFormat="1" ht="21.75" customHeight="1">
      <c r="A249" s="156">
        <v>244</v>
      </c>
      <c r="B249" s="243" t="s">
        <v>336</v>
      </c>
      <c r="C249" s="184" t="s">
        <v>504</v>
      </c>
      <c r="D249" s="223">
        <v>9000</v>
      </c>
      <c r="E249" s="223"/>
      <c r="F249" s="223">
        <f t="shared" si="11"/>
        <v>9000</v>
      </c>
      <c r="G249" s="223">
        <f>450</f>
        <v>450</v>
      </c>
      <c r="H249" s="218">
        <f>1900</f>
        <v>1900</v>
      </c>
      <c r="I249" s="223"/>
      <c r="J249" s="223"/>
      <c r="K249" s="223"/>
      <c r="L249" s="223"/>
      <c r="M249" s="223"/>
      <c r="N249" s="223"/>
      <c r="O249" s="223"/>
      <c r="P249" s="223"/>
      <c r="Q249" s="245">
        <f t="shared" si="19"/>
        <v>2350</v>
      </c>
      <c r="R249" s="245">
        <f t="shared" si="21"/>
        <v>6650</v>
      </c>
      <c r="S249" s="216"/>
      <c r="T249" s="216"/>
      <c r="U249" s="216"/>
      <c r="V249" s="86"/>
      <c r="W249" s="86"/>
      <c r="X249" s="86"/>
    </row>
    <row r="250" spans="1:24" s="87" customFormat="1" ht="21.75" customHeight="1">
      <c r="A250" s="156">
        <v>245</v>
      </c>
      <c r="B250" s="243" t="s">
        <v>337</v>
      </c>
      <c r="C250" s="184" t="s">
        <v>505</v>
      </c>
      <c r="D250" s="223">
        <v>9000</v>
      </c>
      <c r="E250" s="223"/>
      <c r="F250" s="223">
        <f t="shared" si="11"/>
        <v>9000</v>
      </c>
      <c r="G250" s="223">
        <f>450</f>
        <v>450</v>
      </c>
      <c r="H250" s="218">
        <f>2509</f>
        <v>2509</v>
      </c>
      <c r="I250" s="223"/>
      <c r="J250" s="223"/>
      <c r="K250" s="223"/>
      <c r="L250" s="223"/>
      <c r="M250" s="223"/>
      <c r="N250" s="223"/>
      <c r="O250" s="223"/>
      <c r="P250" s="223"/>
      <c r="Q250" s="245">
        <f t="shared" si="19"/>
        <v>2959</v>
      </c>
      <c r="R250" s="245">
        <f t="shared" si="21"/>
        <v>6041</v>
      </c>
      <c r="S250" s="216"/>
      <c r="T250" s="216"/>
      <c r="U250" s="216"/>
      <c r="V250" s="86"/>
      <c r="W250" s="86"/>
      <c r="X250" s="86"/>
    </row>
    <row r="251" spans="1:24" s="87" customFormat="1" ht="21.75" customHeight="1">
      <c r="A251" s="156">
        <v>246</v>
      </c>
      <c r="B251" s="246" t="s">
        <v>338</v>
      </c>
      <c r="C251" s="184" t="s">
        <v>506</v>
      </c>
      <c r="D251" s="223">
        <v>9000</v>
      </c>
      <c r="E251" s="223"/>
      <c r="F251" s="223">
        <f t="shared" si="11"/>
        <v>9000</v>
      </c>
      <c r="G251" s="223">
        <f>450</f>
        <v>450</v>
      </c>
      <c r="H251" s="223"/>
      <c r="I251" s="223"/>
      <c r="J251" s="223"/>
      <c r="K251" s="223"/>
      <c r="L251" s="223"/>
      <c r="M251" s="223"/>
      <c r="N251" s="223"/>
      <c r="O251" s="223"/>
      <c r="P251" s="223"/>
      <c r="Q251" s="245">
        <f t="shared" si="19"/>
        <v>450</v>
      </c>
      <c r="R251" s="245">
        <f t="shared" si="21"/>
        <v>8550</v>
      </c>
      <c r="S251" s="216"/>
      <c r="T251" s="216"/>
      <c r="U251" s="216"/>
      <c r="V251" s="86"/>
      <c r="W251" s="86"/>
      <c r="X251" s="86"/>
    </row>
    <row r="252" spans="1:24" s="87" customFormat="1" ht="21.75" customHeight="1">
      <c r="A252" s="156">
        <v>247</v>
      </c>
      <c r="B252" s="246" t="s">
        <v>339</v>
      </c>
      <c r="C252" s="184" t="s">
        <v>507</v>
      </c>
      <c r="D252" s="223">
        <v>9000</v>
      </c>
      <c r="E252" s="223"/>
      <c r="F252" s="223">
        <f t="shared" si="11"/>
        <v>9000</v>
      </c>
      <c r="G252" s="223">
        <f>450</f>
        <v>450</v>
      </c>
      <c r="H252" s="223"/>
      <c r="I252" s="223"/>
      <c r="J252" s="223"/>
      <c r="K252" s="223"/>
      <c r="L252" s="223"/>
      <c r="M252" s="223"/>
      <c r="N252" s="223"/>
      <c r="O252" s="223"/>
      <c r="P252" s="223"/>
      <c r="Q252" s="245">
        <f t="shared" si="19"/>
        <v>450</v>
      </c>
      <c r="R252" s="245">
        <f t="shared" si="21"/>
        <v>8550</v>
      </c>
      <c r="S252" s="216"/>
      <c r="T252" s="216"/>
      <c r="U252" s="216"/>
      <c r="V252" s="86"/>
      <c r="W252" s="86"/>
      <c r="X252" s="86"/>
    </row>
    <row r="253" spans="1:24" s="87" customFormat="1" ht="21.75" customHeight="1">
      <c r="A253" s="156">
        <v>248</v>
      </c>
      <c r="B253" s="246" t="s">
        <v>340</v>
      </c>
      <c r="C253" s="184" t="s">
        <v>508</v>
      </c>
      <c r="D253" s="223">
        <v>9000</v>
      </c>
      <c r="E253" s="223"/>
      <c r="F253" s="223">
        <f t="shared" si="11"/>
        <v>9000</v>
      </c>
      <c r="G253" s="223">
        <f>450</f>
        <v>450</v>
      </c>
      <c r="H253" s="223"/>
      <c r="I253" s="223"/>
      <c r="J253" s="223"/>
      <c r="K253" s="223"/>
      <c r="L253" s="223"/>
      <c r="M253" s="223"/>
      <c r="N253" s="223"/>
      <c r="O253" s="223"/>
      <c r="P253" s="223"/>
      <c r="Q253" s="245">
        <f t="shared" si="19"/>
        <v>450</v>
      </c>
      <c r="R253" s="245">
        <f t="shared" si="21"/>
        <v>8550</v>
      </c>
      <c r="S253" s="216"/>
      <c r="T253" s="216"/>
      <c r="U253" s="216"/>
      <c r="V253" s="86"/>
      <c r="W253" s="86"/>
      <c r="X253" s="86"/>
    </row>
    <row r="254" spans="1:24" s="87" customFormat="1" ht="21.75" customHeight="1">
      <c r="A254" s="156">
        <v>249</v>
      </c>
      <c r="B254" s="246" t="s">
        <v>341</v>
      </c>
      <c r="C254" s="184" t="s">
        <v>509</v>
      </c>
      <c r="D254" s="223">
        <v>9000</v>
      </c>
      <c r="E254" s="223"/>
      <c r="F254" s="223">
        <f t="shared" si="11"/>
        <v>9000</v>
      </c>
      <c r="G254" s="223">
        <f>450</f>
        <v>450</v>
      </c>
      <c r="H254" s="223"/>
      <c r="I254" s="223"/>
      <c r="J254" s="223"/>
      <c r="K254" s="223"/>
      <c r="L254" s="223"/>
      <c r="M254" s="223"/>
      <c r="N254" s="223"/>
      <c r="O254" s="223"/>
      <c r="P254" s="223"/>
      <c r="Q254" s="245">
        <f t="shared" si="19"/>
        <v>450</v>
      </c>
      <c r="R254" s="245">
        <f t="shared" si="21"/>
        <v>8550</v>
      </c>
      <c r="S254" s="216"/>
      <c r="T254" s="216"/>
      <c r="U254" s="216"/>
      <c r="V254" s="86"/>
      <c r="W254" s="86"/>
      <c r="X254" s="86"/>
    </row>
    <row r="255" spans="1:24" s="87" customFormat="1" ht="21.75" customHeight="1">
      <c r="A255" s="156">
        <v>250</v>
      </c>
      <c r="B255" s="246" t="s">
        <v>360</v>
      </c>
      <c r="C255" s="184" t="s">
        <v>510</v>
      </c>
      <c r="D255" s="223">
        <v>9000</v>
      </c>
      <c r="E255" s="223"/>
      <c r="F255" s="223">
        <f t="shared" si="11"/>
        <v>9000</v>
      </c>
      <c r="G255" s="223">
        <f>450</f>
        <v>450</v>
      </c>
      <c r="H255" s="223"/>
      <c r="I255" s="223"/>
      <c r="J255" s="223"/>
      <c r="K255" s="223"/>
      <c r="L255" s="223"/>
      <c r="M255" s="223"/>
      <c r="N255" s="223"/>
      <c r="O255" s="223"/>
      <c r="P255" s="223"/>
      <c r="Q255" s="245">
        <f t="shared" si="19"/>
        <v>450</v>
      </c>
      <c r="R255" s="245">
        <f t="shared" si="21"/>
        <v>8550</v>
      </c>
      <c r="S255" s="216"/>
      <c r="T255" s="216"/>
      <c r="U255" s="216"/>
      <c r="V255" s="86"/>
      <c r="W255" s="86"/>
      <c r="X255" s="86"/>
    </row>
    <row r="256" spans="1:24" s="87" customFormat="1" ht="21.75" customHeight="1">
      <c r="A256" s="156">
        <v>251</v>
      </c>
      <c r="B256" s="246" t="s">
        <v>361</v>
      </c>
      <c r="C256" s="184" t="s">
        <v>511</v>
      </c>
      <c r="D256" s="223">
        <v>9000</v>
      </c>
      <c r="E256" s="223"/>
      <c r="F256" s="223">
        <v>8700</v>
      </c>
      <c r="G256" s="223">
        <v>435</v>
      </c>
      <c r="H256" s="223"/>
      <c r="I256" s="223"/>
      <c r="J256" s="223"/>
      <c r="K256" s="223"/>
      <c r="L256" s="223"/>
      <c r="M256" s="223"/>
      <c r="N256" s="223"/>
      <c r="O256" s="223"/>
      <c r="P256" s="223"/>
      <c r="Q256" s="245">
        <f t="shared" si="19"/>
        <v>435</v>
      </c>
      <c r="R256" s="245">
        <f t="shared" si="21"/>
        <v>8265</v>
      </c>
      <c r="S256" s="216"/>
      <c r="T256" s="216"/>
      <c r="U256" s="216"/>
      <c r="V256" s="86"/>
      <c r="W256" s="86"/>
      <c r="X256" s="86"/>
    </row>
    <row r="257" spans="1:24" s="87" customFormat="1" ht="21.75" customHeight="1">
      <c r="A257" s="156">
        <v>252</v>
      </c>
      <c r="B257" s="246" t="s">
        <v>411</v>
      </c>
      <c r="C257" s="184" t="s">
        <v>512</v>
      </c>
      <c r="D257" s="223">
        <v>9000</v>
      </c>
      <c r="E257" s="223"/>
      <c r="F257" s="223">
        <f t="shared" si="11"/>
        <v>9000</v>
      </c>
      <c r="G257" s="223">
        <f>450</f>
        <v>450</v>
      </c>
      <c r="H257" s="223"/>
      <c r="I257" s="223"/>
      <c r="J257" s="223"/>
      <c r="K257" s="223"/>
      <c r="L257" s="223"/>
      <c r="M257" s="223"/>
      <c r="N257" s="223"/>
      <c r="O257" s="223"/>
      <c r="P257" s="223"/>
      <c r="Q257" s="245">
        <f>SUM(G257:O257)</f>
        <v>450</v>
      </c>
      <c r="R257" s="245">
        <f>F257-Q257</f>
        <v>8550</v>
      </c>
      <c r="S257" s="216"/>
      <c r="T257" s="216"/>
      <c r="U257" s="216"/>
      <c r="V257" s="86"/>
      <c r="W257" s="86"/>
      <c r="X257" s="86"/>
    </row>
    <row r="258" spans="1:21" ht="21.75" customHeight="1">
      <c r="A258" s="156">
        <v>253</v>
      </c>
      <c r="B258" s="212" t="s">
        <v>189</v>
      </c>
      <c r="C258" s="183" t="s">
        <v>606</v>
      </c>
      <c r="D258" s="173">
        <v>9000</v>
      </c>
      <c r="E258" s="173"/>
      <c r="F258" s="158">
        <f t="shared" si="11"/>
        <v>9000</v>
      </c>
      <c r="G258" s="158">
        <f>450</f>
        <v>450</v>
      </c>
      <c r="H258" s="155"/>
      <c r="I258" s="174"/>
      <c r="J258" s="155"/>
      <c r="K258" s="248"/>
      <c r="L258" s="222"/>
      <c r="M258" s="222"/>
      <c r="N258" s="222"/>
      <c r="O258" s="245"/>
      <c r="P258" s="175"/>
      <c r="Q258" s="222">
        <f aca="true" t="shared" si="22" ref="Q258:Q321">SUM(G258:O258)</f>
        <v>450</v>
      </c>
      <c r="R258" s="222">
        <f aca="true" t="shared" si="23" ref="R258:R321">F258-Q258</f>
        <v>8550</v>
      </c>
      <c r="S258" s="213"/>
      <c r="T258" s="213"/>
      <c r="U258" s="213"/>
    </row>
    <row r="259" spans="1:21" ht="21.75" customHeight="1">
      <c r="A259" s="156">
        <v>254</v>
      </c>
      <c r="B259" s="212" t="s">
        <v>837</v>
      </c>
      <c r="C259" s="183" t="s">
        <v>607</v>
      </c>
      <c r="D259" s="173">
        <v>9000</v>
      </c>
      <c r="E259" s="173"/>
      <c r="F259" s="158">
        <f t="shared" si="11"/>
        <v>9000</v>
      </c>
      <c r="G259" s="158">
        <f>450</f>
        <v>450</v>
      </c>
      <c r="H259" s="155"/>
      <c r="I259" s="174"/>
      <c r="J259" s="155"/>
      <c r="K259" s="248"/>
      <c r="L259" s="222"/>
      <c r="M259" s="222"/>
      <c r="N259" s="222"/>
      <c r="O259" s="245"/>
      <c r="P259" s="175"/>
      <c r="Q259" s="222">
        <f t="shared" si="22"/>
        <v>450</v>
      </c>
      <c r="R259" s="222">
        <f t="shared" si="23"/>
        <v>8550</v>
      </c>
      <c r="S259" s="213" t="s">
        <v>158</v>
      </c>
      <c r="T259" s="213"/>
      <c r="U259" s="213"/>
    </row>
    <row r="260" spans="1:21" ht="21.75" customHeight="1">
      <c r="A260" s="156">
        <v>255</v>
      </c>
      <c r="B260" s="212" t="s">
        <v>191</v>
      </c>
      <c r="C260" s="183" t="s">
        <v>608</v>
      </c>
      <c r="D260" s="173">
        <v>9000</v>
      </c>
      <c r="E260" s="173"/>
      <c r="F260" s="158">
        <f t="shared" si="11"/>
        <v>9000</v>
      </c>
      <c r="G260" s="158">
        <f>450</f>
        <v>450</v>
      </c>
      <c r="H260" s="155"/>
      <c r="I260" s="174"/>
      <c r="J260" s="155"/>
      <c r="K260" s="248"/>
      <c r="L260" s="222"/>
      <c r="M260" s="222"/>
      <c r="N260" s="222"/>
      <c r="O260" s="245"/>
      <c r="P260" s="175"/>
      <c r="Q260" s="222">
        <f t="shared" si="22"/>
        <v>450</v>
      </c>
      <c r="R260" s="222">
        <f t="shared" si="23"/>
        <v>8550</v>
      </c>
      <c r="S260" s="213"/>
      <c r="T260" s="213"/>
      <c r="U260" s="213"/>
    </row>
    <row r="261" spans="1:21" ht="21.75" customHeight="1">
      <c r="A261" s="156">
        <v>256</v>
      </c>
      <c r="B261" s="212" t="s">
        <v>192</v>
      </c>
      <c r="C261" s="183" t="s">
        <v>609</v>
      </c>
      <c r="D261" s="173">
        <v>9000</v>
      </c>
      <c r="E261" s="173"/>
      <c r="F261" s="158">
        <f t="shared" si="11"/>
        <v>9000</v>
      </c>
      <c r="G261" s="158">
        <f>450</f>
        <v>450</v>
      </c>
      <c r="H261" s="155"/>
      <c r="I261" s="174"/>
      <c r="J261" s="155"/>
      <c r="K261" s="248"/>
      <c r="L261" s="222"/>
      <c r="M261" s="222"/>
      <c r="N261" s="222"/>
      <c r="O261" s="245"/>
      <c r="P261" s="175"/>
      <c r="Q261" s="222">
        <f t="shared" si="22"/>
        <v>450</v>
      </c>
      <c r="R261" s="222">
        <f t="shared" si="23"/>
        <v>8550</v>
      </c>
      <c r="S261" s="213"/>
      <c r="T261" s="213"/>
      <c r="U261" s="213"/>
    </row>
    <row r="262" spans="1:21" ht="21.75" customHeight="1">
      <c r="A262" s="156">
        <v>257</v>
      </c>
      <c r="B262" s="212" t="s">
        <v>815</v>
      </c>
      <c r="C262" s="183" t="s">
        <v>610</v>
      </c>
      <c r="D262" s="173">
        <v>9000</v>
      </c>
      <c r="E262" s="173"/>
      <c r="F262" s="158">
        <f t="shared" si="11"/>
        <v>9000</v>
      </c>
      <c r="G262" s="158">
        <f>450</f>
        <v>450</v>
      </c>
      <c r="H262" s="155"/>
      <c r="I262" s="174"/>
      <c r="J262" s="155"/>
      <c r="K262" s="248"/>
      <c r="L262" s="222"/>
      <c r="M262" s="222"/>
      <c r="N262" s="222"/>
      <c r="O262" s="245"/>
      <c r="P262" s="175"/>
      <c r="Q262" s="222">
        <f t="shared" si="22"/>
        <v>450</v>
      </c>
      <c r="R262" s="222">
        <f t="shared" si="23"/>
        <v>8550</v>
      </c>
      <c r="S262" s="213"/>
      <c r="T262" s="213"/>
      <c r="U262" s="213"/>
    </row>
    <row r="263" spans="1:21" ht="21.75" customHeight="1">
      <c r="A263" s="156">
        <v>258</v>
      </c>
      <c r="B263" s="212" t="s">
        <v>838</v>
      </c>
      <c r="C263" s="183" t="s">
        <v>611</v>
      </c>
      <c r="D263" s="173">
        <v>9000</v>
      </c>
      <c r="E263" s="173"/>
      <c r="F263" s="158">
        <f t="shared" si="11"/>
        <v>9000</v>
      </c>
      <c r="G263" s="158">
        <f>450</f>
        <v>450</v>
      </c>
      <c r="H263" s="155"/>
      <c r="I263" s="172">
        <f>2820</f>
        <v>2820</v>
      </c>
      <c r="J263" s="155"/>
      <c r="K263" s="248"/>
      <c r="L263" s="222"/>
      <c r="M263" s="222"/>
      <c r="N263" s="222"/>
      <c r="O263" s="245"/>
      <c r="P263" s="175"/>
      <c r="Q263" s="222">
        <f t="shared" si="22"/>
        <v>3270</v>
      </c>
      <c r="R263" s="222">
        <f t="shared" si="23"/>
        <v>5730</v>
      </c>
      <c r="S263" s="213"/>
      <c r="T263" s="213"/>
      <c r="U263" s="213"/>
    </row>
    <row r="264" spans="1:21" ht="21.75" customHeight="1">
      <c r="A264" s="156">
        <v>259</v>
      </c>
      <c r="B264" s="212" t="s">
        <v>194</v>
      </c>
      <c r="C264" s="183" t="s">
        <v>612</v>
      </c>
      <c r="D264" s="173">
        <v>9000</v>
      </c>
      <c r="E264" s="173"/>
      <c r="F264" s="158">
        <f t="shared" si="11"/>
        <v>9000</v>
      </c>
      <c r="G264" s="158">
        <f>450</f>
        <v>450</v>
      </c>
      <c r="H264" s="155"/>
      <c r="I264" s="174"/>
      <c r="J264" s="155"/>
      <c r="K264" s="248"/>
      <c r="L264" s="222"/>
      <c r="M264" s="222"/>
      <c r="N264" s="222"/>
      <c r="O264" s="245"/>
      <c r="P264" s="175"/>
      <c r="Q264" s="222">
        <f t="shared" si="22"/>
        <v>450</v>
      </c>
      <c r="R264" s="222">
        <f t="shared" si="23"/>
        <v>8550</v>
      </c>
      <c r="S264" s="213"/>
      <c r="T264" s="213"/>
      <c r="U264" s="213"/>
    </row>
    <row r="265" spans="1:21" ht="21.75" customHeight="1">
      <c r="A265" s="156">
        <v>260</v>
      </c>
      <c r="B265" s="212" t="s">
        <v>195</v>
      </c>
      <c r="C265" s="183" t="s">
        <v>613</v>
      </c>
      <c r="D265" s="173">
        <v>9000</v>
      </c>
      <c r="E265" s="173"/>
      <c r="F265" s="158">
        <f t="shared" si="11"/>
        <v>9000</v>
      </c>
      <c r="G265" s="158">
        <f>450</f>
        <v>450</v>
      </c>
      <c r="H265" s="176">
        <f>5300</f>
        <v>5300</v>
      </c>
      <c r="I265" s="174"/>
      <c r="J265" s="155"/>
      <c r="K265" s="248"/>
      <c r="L265" s="222"/>
      <c r="M265" s="222"/>
      <c r="N265" s="222"/>
      <c r="O265" s="245"/>
      <c r="P265" s="175"/>
      <c r="Q265" s="222">
        <f t="shared" si="22"/>
        <v>5750</v>
      </c>
      <c r="R265" s="222">
        <f t="shared" si="23"/>
        <v>3250</v>
      </c>
      <c r="S265" s="213"/>
      <c r="T265" s="213"/>
      <c r="U265" s="213"/>
    </row>
    <row r="266" spans="1:21" ht="21.75" customHeight="1">
      <c r="A266" s="156">
        <v>261</v>
      </c>
      <c r="B266" s="212" t="s">
        <v>196</v>
      </c>
      <c r="C266" s="183" t="s">
        <v>614</v>
      </c>
      <c r="D266" s="173">
        <v>9000</v>
      </c>
      <c r="E266" s="173"/>
      <c r="F266" s="158">
        <f t="shared" si="11"/>
        <v>9000</v>
      </c>
      <c r="G266" s="158">
        <f>450</f>
        <v>450</v>
      </c>
      <c r="H266" s="155"/>
      <c r="I266" s="174"/>
      <c r="J266" s="155"/>
      <c r="K266" s="248"/>
      <c r="L266" s="222"/>
      <c r="M266" s="222"/>
      <c r="N266" s="222"/>
      <c r="O266" s="245"/>
      <c r="P266" s="175"/>
      <c r="Q266" s="222">
        <f t="shared" si="22"/>
        <v>450</v>
      </c>
      <c r="R266" s="222">
        <f t="shared" si="23"/>
        <v>8550</v>
      </c>
      <c r="S266" s="213"/>
      <c r="T266" s="213"/>
      <c r="U266" s="213"/>
    </row>
    <row r="267" spans="1:21" ht="21.75" customHeight="1">
      <c r="A267" s="156">
        <v>262</v>
      </c>
      <c r="B267" s="212" t="s">
        <v>197</v>
      </c>
      <c r="C267" s="183" t="s">
        <v>615</v>
      </c>
      <c r="D267" s="173">
        <v>9000</v>
      </c>
      <c r="E267" s="173"/>
      <c r="F267" s="158">
        <f aca="true" t="shared" si="24" ref="F267:F326">SUM(D267:E267)</f>
        <v>9000</v>
      </c>
      <c r="G267" s="158">
        <f>450</f>
        <v>450</v>
      </c>
      <c r="H267" s="155"/>
      <c r="I267" s="174"/>
      <c r="J267" s="155"/>
      <c r="K267" s="248"/>
      <c r="L267" s="290"/>
      <c r="M267" s="222"/>
      <c r="N267" s="222"/>
      <c r="O267" s="245"/>
      <c r="P267" s="175"/>
      <c r="Q267" s="222">
        <f t="shared" si="22"/>
        <v>450</v>
      </c>
      <c r="R267" s="222">
        <f t="shared" si="23"/>
        <v>8550</v>
      </c>
      <c r="S267" s="213"/>
      <c r="T267" s="213"/>
      <c r="U267" s="213"/>
    </row>
    <row r="268" spans="1:21" ht="21.75" customHeight="1">
      <c r="A268" s="156">
        <v>263</v>
      </c>
      <c r="B268" s="212" t="s">
        <v>198</v>
      </c>
      <c r="C268" s="183" t="s">
        <v>616</v>
      </c>
      <c r="D268" s="173">
        <v>9000</v>
      </c>
      <c r="E268" s="173"/>
      <c r="F268" s="158">
        <f t="shared" si="24"/>
        <v>9000</v>
      </c>
      <c r="G268" s="158">
        <f>450</f>
        <v>450</v>
      </c>
      <c r="H268" s="155"/>
      <c r="I268" s="172">
        <v>1860</v>
      </c>
      <c r="J268" s="155"/>
      <c r="K268" s="248"/>
      <c r="L268" s="222"/>
      <c r="M268" s="222"/>
      <c r="N268" s="222"/>
      <c r="O268" s="245"/>
      <c r="P268" s="175"/>
      <c r="Q268" s="222">
        <f t="shared" si="22"/>
        <v>2310</v>
      </c>
      <c r="R268" s="222">
        <f t="shared" si="23"/>
        <v>6690</v>
      </c>
      <c r="S268" s="213"/>
      <c r="T268" s="213"/>
      <c r="U268" s="213"/>
    </row>
    <row r="269" spans="1:21" ht="21.75" customHeight="1">
      <c r="A269" s="156">
        <v>264</v>
      </c>
      <c r="B269" s="212" t="s">
        <v>175</v>
      </c>
      <c r="C269" s="183" t="s">
        <v>617</v>
      </c>
      <c r="D269" s="173">
        <v>9000</v>
      </c>
      <c r="E269" s="173"/>
      <c r="F269" s="158">
        <f t="shared" si="24"/>
        <v>9000</v>
      </c>
      <c r="G269" s="158">
        <f>450</f>
        <v>450</v>
      </c>
      <c r="H269" s="155"/>
      <c r="I269" s="174"/>
      <c r="J269" s="155"/>
      <c r="K269" s="248"/>
      <c r="L269" s="222"/>
      <c r="M269" s="222"/>
      <c r="N269" s="222"/>
      <c r="O269" s="245"/>
      <c r="P269" s="175"/>
      <c r="Q269" s="222">
        <f t="shared" si="22"/>
        <v>450</v>
      </c>
      <c r="R269" s="222">
        <f t="shared" si="23"/>
        <v>8550</v>
      </c>
      <c r="S269" s="213"/>
      <c r="T269" s="213"/>
      <c r="U269" s="213"/>
    </row>
    <row r="270" spans="1:21" ht="21.75" customHeight="1">
      <c r="A270" s="156">
        <v>265</v>
      </c>
      <c r="B270" s="212" t="s">
        <v>199</v>
      </c>
      <c r="C270" s="183" t="s">
        <v>618</v>
      </c>
      <c r="D270" s="173">
        <v>9000</v>
      </c>
      <c r="E270" s="173"/>
      <c r="F270" s="158">
        <f t="shared" si="24"/>
        <v>9000</v>
      </c>
      <c r="G270" s="158">
        <f>450</f>
        <v>450</v>
      </c>
      <c r="H270" s="155"/>
      <c r="I270" s="174"/>
      <c r="J270" s="155"/>
      <c r="K270" s="248"/>
      <c r="L270" s="222"/>
      <c r="M270" s="222"/>
      <c r="N270" s="222"/>
      <c r="O270" s="245"/>
      <c r="P270" s="175"/>
      <c r="Q270" s="222">
        <f t="shared" si="22"/>
        <v>450</v>
      </c>
      <c r="R270" s="222">
        <f t="shared" si="23"/>
        <v>8550</v>
      </c>
      <c r="S270" s="213"/>
      <c r="T270" s="213"/>
      <c r="U270" s="213"/>
    </row>
    <row r="271" spans="1:21" ht="21.75" customHeight="1">
      <c r="A271" s="156">
        <v>266</v>
      </c>
      <c r="B271" s="212" t="s">
        <v>200</v>
      </c>
      <c r="C271" s="183" t="s">
        <v>619</v>
      </c>
      <c r="D271" s="173">
        <v>9000</v>
      </c>
      <c r="E271" s="173"/>
      <c r="F271" s="158">
        <f t="shared" si="24"/>
        <v>9000</v>
      </c>
      <c r="G271" s="158">
        <f>450</f>
        <v>450</v>
      </c>
      <c r="H271" s="176">
        <v>3584</v>
      </c>
      <c r="I271" s="174"/>
      <c r="J271" s="155"/>
      <c r="K271" s="248"/>
      <c r="L271" s="222"/>
      <c r="M271" s="222"/>
      <c r="N271" s="222"/>
      <c r="O271" s="245"/>
      <c r="P271" s="175"/>
      <c r="Q271" s="222">
        <f t="shared" si="22"/>
        <v>4034</v>
      </c>
      <c r="R271" s="222">
        <f t="shared" si="23"/>
        <v>4966</v>
      </c>
      <c r="S271" s="216"/>
      <c r="T271" s="213"/>
      <c r="U271" s="213"/>
    </row>
    <row r="272" spans="1:21" ht="21.75" customHeight="1">
      <c r="A272" s="156">
        <v>267</v>
      </c>
      <c r="B272" s="212" t="s">
        <v>177</v>
      </c>
      <c r="C272" s="183" t="s">
        <v>620</v>
      </c>
      <c r="D272" s="173">
        <v>9000</v>
      </c>
      <c r="E272" s="173"/>
      <c r="F272" s="158">
        <f t="shared" si="24"/>
        <v>9000</v>
      </c>
      <c r="G272" s="158">
        <f>450</f>
        <v>450</v>
      </c>
      <c r="H272" s="155"/>
      <c r="I272" s="172">
        <f>3374+1254</f>
        <v>4628</v>
      </c>
      <c r="J272" s="155"/>
      <c r="K272" s="248"/>
      <c r="L272" s="222"/>
      <c r="M272" s="222"/>
      <c r="N272" s="222"/>
      <c r="O272" s="245"/>
      <c r="P272" s="175"/>
      <c r="Q272" s="222">
        <f t="shared" si="22"/>
        <v>5078</v>
      </c>
      <c r="R272" s="222">
        <f t="shared" si="23"/>
        <v>3922</v>
      </c>
      <c r="S272" s="213"/>
      <c r="T272" s="213"/>
      <c r="U272" s="213"/>
    </row>
    <row r="273" spans="1:21" ht="21.75" customHeight="1">
      <c r="A273" s="156">
        <v>268</v>
      </c>
      <c r="B273" s="212" t="s">
        <v>202</v>
      </c>
      <c r="C273" s="183" t="s">
        <v>623</v>
      </c>
      <c r="D273" s="173">
        <v>9000</v>
      </c>
      <c r="E273" s="173"/>
      <c r="F273" s="158">
        <f t="shared" si="24"/>
        <v>9000</v>
      </c>
      <c r="G273" s="158">
        <f>450</f>
        <v>450</v>
      </c>
      <c r="H273" s="155"/>
      <c r="I273" s="174"/>
      <c r="J273" s="155"/>
      <c r="K273" s="248"/>
      <c r="L273" s="222"/>
      <c r="M273" s="222"/>
      <c r="N273" s="222"/>
      <c r="O273" s="245"/>
      <c r="P273" s="175"/>
      <c r="Q273" s="222">
        <f t="shared" si="22"/>
        <v>450</v>
      </c>
      <c r="R273" s="222">
        <f t="shared" si="23"/>
        <v>8550</v>
      </c>
      <c r="S273" s="249"/>
      <c r="T273" s="213"/>
      <c r="U273" s="213"/>
    </row>
    <row r="274" spans="1:21" ht="21.75" customHeight="1">
      <c r="A274" s="156">
        <v>269</v>
      </c>
      <c r="B274" s="212" t="s">
        <v>203</v>
      </c>
      <c r="C274" s="183" t="s">
        <v>624</v>
      </c>
      <c r="D274" s="173">
        <v>9000</v>
      </c>
      <c r="E274" s="173"/>
      <c r="F274" s="158">
        <f t="shared" si="24"/>
        <v>9000</v>
      </c>
      <c r="G274" s="158">
        <f>450</f>
        <v>450</v>
      </c>
      <c r="H274" s="155"/>
      <c r="I274" s="174"/>
      <c r="J274" s="155"/>
      <c r="K274" s="248"/>
      <c r="L274" s="222"/>
      <c r="M274" s="222"/>
      <c r="N274" s="222"/>
      <c r="O274" s="245"/>
      <c r="P274" s="175"/>
      <c r="Q274" s="222">
        <f t="shared" si="22"/>
        <v>450</v>
      </c>
      <c r="R274" s="222">
        <f t="shared" si="23"/>
        <v>8550</v>
      </c>
      <c r="S274" s="249"/>
      <c r="T274" s="213"/>
      <c r="U274" s="213"/>
    </row>
    <row r="275" spans="1:21" ht="21.75" customHeight="1">
      <c r="A275" s="156">
        <v>270</v>
      </c>
      <c r="B275" s="212" t="s">
        <v>839</v>
      </c>
      <c r="C275" s="183" t="s">
        <v>626</v>
      </c>
      <c r="D275" s="173">
        <v>9000</v>
      </c>
      <c r="E275" s="173"/>
      <c r="F275" s="158">
        <f t="shared" si="24"/>
        <v>9000</v>
      </c>
      <c r="G275" s="158">
        <f>450</f>
        <v>450</v>
      </c>
      <c r="H275" s="176">
        <f>3584</f>
        <v>3584</v>
      </c>
      <c r="I275" s="174"/>
      <c r="J275" s="155"/>
      <c r="K275" s="248"/>
      <c r="L275" s="222"/>
      <c r="M275" s="222"/>
      <c r="N275" s="222"/>
      <c r="O275" s="245"/>
      <c r="P275" s="175"/>
      <c r="Q275" s="222">
        <f t="shared" si="22"/>
        <v>4034</v>
      </c>
      <c r="R275" s="222">
        <f t="shared" si="23"/>
        <v>4966</v>
      </c>
      <c r="S275" s="249"/>
      <c r="T275" s="213"/>
      <c r="U275" s="213"/>
    </row>
    <row r="276" spans="1:21" ht="21.75" customHeight="1">
      <c r="A276" s="156">
        <v>271</v>
      </c>
      <c r="B276" s="212" t="s">
        <v>816</v>
      </c>
      <c r="C276" s="183" t="s">
        <v>627</v>
      </c>
      <c r="D276" s="173">
        <v>9000</v>
      </c>
      <c r="E276" s="173"/>
      <c r="F276" s="158">
        <f t="shared" si="24"/>
        <v>9000</v>
      </c>
      <c r="G276" s="158">
        <f>450</f>
        <v>450</v>
      </c>
      <c r="H276" s="177"/>
      <c r="I276" s="174"/>
      <c r="J276" s="155"/>
      <c r="K276" s="248"/>
      <c r="L276" s="222"/>
      <c r="M276" s="222"/>
      <c r="N276" s="222"/>
      <c r="O276" s="245"/>
      <c r="P276" s="175"/>
      <c r="Q276" s="222">
        <f t="shared" si="22"/>
        <v>450</v>
      </c>
      <c r="R276" s="222">
        <f t="shared" si="23"/>
        <v>8550</v>
      </c>
      <c r="S276" s="249"/>
      <c r="T276" s="213"/>
      <c r="U276" s="213"/>
    </row>
    <row r="277" spans="1:21" ht="21.75" customHeight="1">
      <c r="A277" s="156">
        <v>272</v>
      </c>
      <c r="B277" s="301" t="s">
        <v>840</v>
      </c>
      <c r="C277" s="183" t="s">
        <v>628</v>
      </c>
      <c r="D277" s="173">
        <v>9000</v>
      </c>
      <c r="E277" s="173"/>
      <c r="F277" s="158">
        <f t="shared" si="24"/>
        <v>9000</v>
      </c>
      <c r="G277" s="158">
        <f>450</f>
        <v>450</v>
      </c>
      <c r="H277" s="155"/>
      <c r="I277" s="172">
        <f>(4071+1207)</f>
        <v>5278</v>
      </c>
      <c r="J277" s="155"/>
      <c r="K277" s="248"/>
      <c r="L277" s="222"/>
      <c r="M277" s="222"/>
      <c r="N277" s="222"/>
      <c r="O277" s="245"/>
      <c r="P277" s="175"/>
      <c r="Q277" s="222">
        <f t="shared" si="22"/>
        <v>5728</v>
      </c>
      <c r="R277" s="222">
        <f t="shared" si="23"/>
        <v>3272</v>
      </c>
      <c r="S277" s="249"/>
      <c r="T277" s="213"/>
      <c r="U277" s="213"/>
    </row>
    <row r="278" spans="1:21" ht="21.75" customHeight="1">
      <c r="A278" s="156">
        <v>273</v>
      </c>
      <c r="B278" s="212" t="s">
        <v>206</v>
      </c>
      <c r="C278" s="183" t="s">
        <v>630</v>
      </c>
      <c r="D278" s="173">
        <v>9000</v>
      </c>
      <c r="E278" s="173"/>
      <c r="F278" s="158">
        <f t="shared" si="24"/>
        <v>9000</v>
      </c>
      <c r="G278" s="158">
        <f>450</f>
        <v>450</v>
      </c>
      <c r="H278" s="155"/>
      <c r="I278" s="174"/>
      <c r="J278" s="155"/>
      <c r="K278" s="248"/>
      <c r="L278" s="222"/>
      <c r="M278" s="222"/>
      <c r="N278" s="222"/>
      <c r="O278" s="245"/>
      <c r="P278" s="175"/>
      <c r="Q278" s="222">
        <f t="shared" si="22"/>
        <v>450</v>
      </c>
      <c r="R278" s="222">
        <f t="shared" si="23"/>
        <v>8550</v>
      </c>
      <c r="S278" s="249"/>
      <c r="T278" s="213"/>
      <c r="U278" s="213"/>
    </row>
    <row r="279" spans="1:21" ht="21.75" customHeight="1">
      <c r="A279" s="156">
        <v>274</v>
      </c>
      <c r="B279" s="212" t="s">
        <v>841</v>
      </c>
      <c r="C279" s="183" t="s">
        <v>631</v>
      </c>
      <c r="D279" s="173">
        <v>9000</v>
      </c>
      <c r="E279" s="173"/>
      <c r="F279" s="158">
        <f t="shared" si="24"/>
        <v>9000</v>
      </c>
      <c r="G279" s="158">
        <f>450</f>
        <v>450</v>
      </c>
      <c r="H279" s="155"/>
      <c r="I279" s="174"/>
      <c r="J279" s="155"/>
      <c r="K279" s="248"/>
      <c r="L279" s="222"/>
      <c r="M279" s="222"/>
      <c r="N279" s="222"/>
      <c r="O279" s="245"/>
      <c r="P279" s="175"/>
      <c r="Q279" s="222">
        <f t="shared" si="22"/>
        <v>450</v>
      </c>
      <c r="R279" s="222">
        <f t="shared" si="23"/>
        <v>8550</v>
      </c>
      <c r="S279" s="249"/>
      <c r="T279" s="213"/>
      <c r="U279" s="213"/>
    </row>
    <row r="280" spans="1:21" ht="21.75" customHeight="1">
      <c r="A280" s="156">
        <v>275</v>
      </c>
      <c r="B280" s="212" t="s">
        <v>208</v>
      </c>
      <c r="C280" s="183" t="s">
        <v>632</v>
      </c>
      <c r="D280" s="173">
        <v>9000</v>
      </c>
      <c r="E280" s="173"/>
      <c r="F280" s="158">
        <f t="shared" si="24"/>
        <v>9000</v>
      </c>
      <c r="G280" s="158">
        <f>450</f>
        <v>450</v>
      </c>
      <c r="H280" s="155"/>
      <c r="I280" s="174"/>
      <c r="J280" s="155"/>
      <c r="K280" s="248"/>
      <c r="L280" s="222"/>
      <c r="M280" s="222"/>
      <c r="N280" s="222"/>
      <c r="O280" s="245"/>
      <c r="P280" s="175"/>
      <c r="Q280" s="222">
        <f t="shared" si="22"/>
        <v>450</v>
      </c>
      <c r="R280" s="222">
        <f t="shared" si="23"/>
        <v>8550</v>
      </c>
      <c r="S280" s="249"/>
      <c r="T280" s="213"/>
      <c r="U280" s="213"/>
    </row>
    <row r="281" spans="1:21" ht="21.75" customHeight="1">
      <c r="A281" s="156">
        <v>276</v>
      </c>
      <c r="B281" s="212" t="s">
        <v>209</v>
      </c>
      <c r="C281" s="183" t="s">
        <v>633</v>
      </c>
      <c r="D281" s="173">
        <v>9000</v>
      </c>
      <c r="E281" s="173"/>
      <c r="F281" s="158">
        <f t="shared" si="24"/>
        <v>9000</v>
      </c>
      <c r="G281" s="158">
        <f>450</f>
        <v>450</v>
      </c>
      <c r="H281" s="176">
        <f>3584</f>
        <v>3584</v>
      </c>
      <c r="I281" s="174"/>
      <c r="J281" s="155"/>
      <c r="K281" s="248"/>
      <c r="L281" s="222"/>
      <c r="M281" s="222"/>
      <c r="N281" s="222"/>
      <c r="O281" s="245"/>
      <c r="P281" s="175"/>
      <c r="Q281" s="222">
        <f t="shared" si="22"/>
        <v>4034</v>
      </c>
      <c r="R281" s="222">
        <f t="shared" si="23"/>
        <v>4966</v>
      </c>
      <c r="S281" s="249"/>
      <c r="T281" s="213"/>
      <c r="U281" s="213"/>
    </row>
    <row r="282" spans="1:21" ht="21.75" customHeight="1">
      <c r="A282" s="156">
        <v>277</v>
      </c>
      <c r="B282" s="212" t="s">
        <v>854</v>
      </c>
      <c r="C282" s="183" t="s">
        <v>634</v>
      </c>
      <c r="D282" s="173">
        <v>9000</v>
      </c>
      <c r="E282" s="173"/>
      <c r="F282" s="158">
        <f t="shared" si="24"/>
        <v>9000</v>
      </c>
      <c r="G282" s="158">
        <f>450</f>
        <v>450</v>
      </c>
      <c r="H282" s="155"/>
      <c r="I282" s="172">
        <f>3800</f>
        <v>3800</v>
      </c>
      <c r="J282" s="155"/>
      <c r="K282" s="248"/>
      <c r="L282" s="222"/>
      <c r="M282" s="222"/>
      <c r="N282" s="222"/>
      <c r="O282" s="245"/>
      <c r="P282" s="175"/>
      <c r="Q282" s="222">
        <f t="shared" si="22"/>
        <v>4250</v>
      </c>
      <c r="R282" s="222">
        <f t="shared" si="23"/>
        <v>4750</v>
      </c>
      <c r="S282" s="249"/>
      <c r="T282" s="213"/>
      <c r="U282" s="213"/>
    </row>
    <row r="283" spans="1:21" ht="21.75" customHeight="1">
      <c r="A283" s="156">
        <v>278</v>
      </c>
      <c r="B283" s="212" t="s">
        <v>842</v>
      </c>
      <c r="C283" s="183" t="s">
        <v>635</v>
      </c>
      <c r="D283" s="173">
        <v>9000</v>
      </c>
      <c r="E283" s="173"/>
      <c r="F283" s="158">
        <f t="shared" si="24"/>
        <v>9000</v>
      </c>
      <c r="G283" s="158">
        <f>450</f>
        <v>450</v>
      </c>
      <c r="H283" s="155"/>
      <c r="I283" s="174"/>
      <c r="J283" s="155"/>
      <c r="K283" s="248"/>
      <c r="L283" s="222"/>
      <c r="M283" s="222"/>
      <c r="N283" s="222"/>
      <c r="O283" s="245"/>
      <c r="P283" s="175"/>
      <c r="Q283" s="222">
        <f t="shared" si="22"/>
        <v>450</v>
      </c>
      <c r="R283" s="222">
        <f t="shared" si="23"/>
        <v>8550</v>
      </c>
      <c r="S283" s="249"/>
      <c r="T283" s="213"/>
      <c r="U283" s="213"/>
    </row>
    <row r="284" spans="1:21" ht="21.75" customHeight="1">
      <c r="A284" s="156">
        <v>279</v>
      </c>
      <c r="B284" s="212" t="s">
        <v>211</v>
      </c>
      <c r="C284" s="183" t="s">
        <v>636</v>
      </c>
      <c r="D284" s="173">
        <v>9000</v>
      </c>
      <c r="E284" s="173"/>
      <c r="F284" s="158">
        <f t="shared" si="24"/>
        <v>9000</v>
      </c>
      <c r="G284" s="158">
        <f>450</f>
        <v>450</v>
      </c>
      <c r="H284" s="155"/>
      <c r="I284" s="174"/>
      <c r="J284" s="155"/>
      <c r="K284" s="248"/>
      <c r="L284" s="222"/>
      <c r="M284" s="222"/>
      <c r="N284" s="222"/>
      <c r="O284" s="245"/>
      <c r="P284" s="175"/>
      <c r="Q284" s="222">
        <f t="shared" si="22"/>
        <v>450</v>
      </c>
      <c r="R284" s="222">
        <f t="shared" si="23"/>
        <v>8550</v>
      </c>
      <c r="S284" s="249"/>
      <c r="T284" s="213"/>
      <c r="U284" s="213"/>
    </row>
    <row r="285" spans="1:21" ht="21.75" customHeight="1">
      <c r="A285" s="156">
        <v>280</v>
      </c>
      <c r="B285" s="212" t="s">
        <v>212</v>
      </c>
      <c r="C285" s="183" t="s">
        <v>637</v>
      </c>
      <c r="D285" s="173">
        <v>9000</v>
      </c>
      <c r="E285" s="173"/>
      <c r="F285" s="158">
        <f t="shared" si="24"/>
        <v>9000</v>
      </c>
      <c r="G285" s="158">
        <f>450</f>
        <v>450</v>
      </c>
      <c r="H285" s="155"/>
      <c r="I285" s="174"/>
      <c r="J285" s="155"/>
      <c r="K285" s="248"/>
      <c r="L285" s="222"/>
      <c r="M285" s="222"/>
      <c r="N285" s="222"/>
      <c r="O285" s="245"/>
      <c r="P285" s="175"/>
      <c r="Q285" s="222">
        <f t="shared" si="22"/>
        <v>450</v>
      </c>
      <c r="R285" s="222">
        <f t="shared" si="23"/>
        <v>8550</v>
      </c>
      <c r="S285" s="249"/>
      <c r="T285" s="213"/>
      <c r="U285" s="213"/>
    </row>
    <row r="286" spans="1:21" ht="21.75" customHeight="1">
      <c r="A286" s="156">
        <v>281</v>
      </c>
      <c r="B286" s="212" t="s">
        <v>213</v>
      </c>
      <c r="C286" s="183" t="s">
        <v>638</v>
      </c>
      <c r="D286" s="173">
        <v>9000</v>
      </c>
      <c r="E286" s="173"/>
      <c r="F286" s="158">
        <f t="shared" si="24"/>
        <v>9000</v>
      </c>
      <c r="G286" s="158">
        <f>450</f>
        <v>450</v>
      </c>
      <c r="H286" s="155"/>
      <c r="I286" s="174"/>
      <c r="J286" s="155"/>
      <c r="K286" s="248"/>
      <c r="L286" s="222"/>
      <c r="M286" s="222"/>
      <c r="N286" s="222"/>
      <c r="O286" s="245"/>
      <c r="P286" s="175"/>
      <c r="Q286" s="222">
        <f t="shared" si="22"/>
        <v>450</v>
      </c>
      <c r="R286" s="222">
        <f t="shared" si="23"/>
        <v>8550</v>
      </c>
      <c r="S286" s="249"/>
      <c r="T286" s="213"/>
      <c r="U286" s="213"/>
    </row>
    <row r="287" spans="1:21" ht="21.75" customHeight="1">
      <c r="A287" s="156">
        <v>282</v>
      </c>
      <c r="B287" s="212" t="s">
        <v>214</v>
      </c>
      <c r="C287" s="183" t="s">
        <v>639</v>
      </c>
      <c r="D287" s="173">
        <v>9000</v>
      </c>
      <c r="E287" s="173"/>
      <c r="F287" s="158">
        <f t="shared" si="24"/>
        <v>9000</v>
      </c>
      <c r="G287" s="158">
        <f>450</f>
        <v>450</v>
      </c>
      <c r="H287" s="155"/>
      <c r="I287" s="174"/>
      <c r="J287" s="155"/>
      <c r="K287" s="248"/>
      <c r="L287" s="222"/>
      <c r="M287" s="222"/>
      <c r="N287" s="222"/>
      <c r="O287" s="245"/>
      <c r="P287" s="175"/>
      <c r="Q287" s="222">
        <f t="shared" si="22"/>
        <v>450</v>
      </c>
      <c r="R287" s="222">
        <f t="shared" si="23"/>
        <v>8550</v>
      </c>
      <c r="S287" s="249"/>
      <c r="T287" s="213"/>
      <c r="U287" s="213"/>
    </row>
    <row r="288" spans="1:21" ht="21.75" customHeight="1">
      <c r="A288" s="156">
        <v>283</v>
      </c>
      <c r="B288" s="212" t="s">
        <v>843</v>
      </c>
      <c r="C288" s="183" t="s">
        <v>640</v>
      </c>
      <c r="D288" s="173">
        <v>9000</v>
      </c>
      <c r="E288" s="173"/>
      <c r="F288" s="158">
        <f t="shared" si="24"/>
        <v>9000</v>
      </c>
      <c r="G288" s="158">
        <f>450</f>
        <v>450</v>
      </c>
      <c r="H288" s="176">
        <f>3584</f>
        <v>3584</v>
      </c>
      <c r="I288" s="174"/>
      <c r="J288" s="155"/>
      <c r="K288" s="248"/>
      <c r="L288" s="222"/>
      <c r="M288" s="222"/>
      <c r="N288" s="222"/>
      <c r="O288" s="245"/>
      <c r="P288" s="175"/>
      <c r="Q288" s="222">
        <f t="shared" si="22"/>
        <v>4034</v>
      </c>
      <c r="R288" s="222">
        <f t="shared" si="23"/>
        <v>4966</v>
      </c>
      <c r="S288" s="249"/>
      <c r="T288" s="213"/>
      <c r="U288" s="213"/>
    </row>
    <row r="289" spans="1:21" ht="21.75" customHeight="1">
      <c r="A289" s="156">
        <v>284</v>
      </c>
      <c r="B289" s="212" t="s">
        <v>844</v>
      </c>
      <c r="C289" s="183" t="s">
        <v>641</v>
      </c>
      <c r="D289" s="173">
        <v>9000</v>
      </c>
      <c r="E289" s="173"/>
      <c r="F289" s="158">
        <f t="shared" si="24"/>
        <v>9000</v>
      </c>
      <c r="G289" s="158">
        <f>450</f>
        <v>450</v>
      </c>
      <c r="H289" s="176">
        <f>1792</f>
        <v>1792</v>
      </c>
      <c r="I289" s="174"/>
      <c r="J289" s="155"/>
      <c r="K289" s="248"/>
      <c r="L289" s="222"/>
      <c r="M289" s="222"/>
      <c r="N289" s="222"/>
      <c r="O289" s="245"/>
      <c r="P289" s="175"/>
      <c r="Q289" s="222">
        <f t="shared" si="22"/>
        <v>2242</v>
      </c>
      <c r="R289" s="222">
        <f t="shared" si="23"/>
        <v>6758</v>
      </c>
      <c r="S289" s="249"/>
      <c r="T289" s="213"/>
      <c r="U289" s="213"/>
    </row>
    <row r="290" spans="1:21" ht="21.75" customHeight="1">
      <c r="A290" s="156">
        <v>285</v>
      </c>
      <c r="B290" s="212" t="s">
        <v>217</v>
      </c>
      <c r="C290" s="183" t="s">
        <v>642</v>
      </c>
      <c r="D290" s="173">
        <v>9000</v>
      </c>
      <c r="E290" s="173"/>
      <c r="F290" s="158">
        <f t="shared" si="24"/>
        <v>9000</v>
      </c>
      <c r="G290" s="158">
        <f>450</f>
        <v>450</v>
      </c>
      <c r="H290" s="155"/>
      <c r="I290" s="174"/>
      <c r="J290" s="155"/>
      <c r="K290" s="248"/>
      <c r="L290" s="222"/>
      <c r="M290" s="222"/>
      <c r="N290" s="222"/>
      <c r="O290" s="245"/>
      <c r="P290" s="175"/>
      <c r="Q290" s="222">
        <f t="shared" si="22"/>
        <v>450</v>
      </c>
      <c r="R290" s="222">
        <f t="shared" si="23"/>
        <v>8550</v>
      </c>
      <c r="S290" s="249"/>
      <c r="T290" s="213"/>
      <c r="U290" s="213"/>
    </row>
    <row r="291" spans="1:21" ht="21.75" customHeight="1">
      <c r="A291" s="156">
        <v>286</v>
      </c>
      <c r="B291" s="212" t="s">
        <v>845</v>
      </c>
      <c r="C291" s="183" t="s">
        <v>643</v>
      </c>
      <c r="D291" s="173">
        <v>9000</v>
      </c>
      <c r="E291" s="173"/>
      <c r="F291" s="158">
        <f t="shared" si="24"/>
        <v>9000</v>
      </c>
      <c r="G291" s="158">
        <f>450</f>
        <v>450</v>
      </c>
      <c r="H291" s="176">
        <v>3584</v>
      </c>
      <c r="I291" s="174"/>
      <c r="J291" s="155"/>
      <c r="K291" s="248"/>
      <c r="L291" s="222"/>
      <c r="M291" s="222"/>
      <c r="N291" s="222"/>
      <c r="O291" s="245"/>
      <c r="P291" s="175"/>
      <c r="Q291" s="222">
        <f t="shared" si="22"/>
        <v>4034</v>
      </c>
      <c r="R291" s="222">
        <f t="shared" si="23"/>
        <v>4966</v>
      </c>
      <c r="S291" s="249"/>
      <c r="T291" s="213"/>
      <c r="U291" s="213"/>
    </row>
    <row r="292" spans="1:21" ht="21.75" customHeight="1">
      <c r="A292" s="156">
        <v>287</v>
      </c>
      <c r="B292" s="212" t="s">
        <v>846</v>
      </c>
      <c r="C292" s="183" t="s">
        <v>646</v>
      </c>
      <c r="D292" s="173">
        <v>9000</v>
      </c>
      <c r="E292" s="173"/>
      <c r="F292" s="158">
        <f t="shared" si="24"/>
        <v>9000</v>
      </c>
      <c r="G292" s="158">
        <f>450</f>
        <v>450</v>
      </c>
      <c r="H292" s="155"/>
      <c r="I292" s="174"/>
      <c r="J292" s="155"/>
      <c r="K292" s="248"/>
      <c r="L292" s="222"/>
      <c r="M292" s="222"/>
      <c r="N292" s="222"/>
      <c r="O292" s="245"/>
      <c r="P292" s="175"/>
      <c r="Q292" s="222">
        <f t="shared" si="22"/>
        <v>450</v>
      </c>
      <c r="R292" s="222">
        <f t="shared" si="23"/>
        <v>8550</v>
      </c>
      <c r="S292" s="249"/>
      <c r="T292" s="213"/>
      <c r="U292" s="213"/>
    </row>
    <row r="293" spans="1:21" ht="21.75" customHeight="1">
      <c r="A293" s="156">
        <v>288</v>
      </c>
      <c r="B293" s="212" t="s">
        <v>222</v>
      </c>
      <c r="C293" s="183" t="s">
        <v>647</v>
      </c>
      <c r="D293" s="173">
        <v>9000</v>
      </c>
      <c r="E293" s="173"/>
      <c r="F293" s="158">
        <f t="shared" si="24"/>
        <v>9000</v>
      </c>
      <c r="G293" s="158">
        <f>450</f>
        <v>450</v>
      </c>
      <c r="H293" s="155"/>
      <c r="I293" s="174"/>
      <c r="J293" s="155"/>
      <c r="K293" s="248"/>
      <c r="L293" s="222"/>
      <c r="M293" s="222"/>
      <c r="N293" s="222"/>
      <c r="O293" s="245"/>
      <c r="P293" s="175"/>
      <c r="Q293" s="222">
        <f t="shared" si="22"/>
        <v>450</v>
      </c>
      <c r="R293" s="222">
        <f t="shared" si="23"/>
        <v>8550</v>
      </c>
      <c r="S293" s="249"/>
      <c r="T293" s="213"/>
      <c r="U293" s="213"/>
    </row>
    <row r="294" spans="1:21" ht="21.75" customHeight="1">
      <c r="A294" s="156">
        <v>289</v>
      </c>
      <c r="B294" s="212" t="s">
        <v>847</v>
      </c>
      <c r="C294" s="183" t="s">
        <v>649</v>
      </c>
      <c r="D294" s="173">
        <v>9000</v>
      </c>
      <c r="E294" s="173"/>
      <c r="F294" s="158">
        <f t="shared" si="24"/>
        <v>9000</v>
      </c>
      <c r="G294" s="158">
        <f>450</f>
        <v>450</v>
      </c>
      <c r="H294" s="155"/>
      <c r="I294" s="174"/>
      <c r="J294" s="155"/>
      <c r="K294" s="248"/>
      <c r="L294" s="222"/>
      <c r="M294" s="222"/>
      <c r="N294" s="222"/>
      <c r="O294" s="245"/>
      <c r="P294" s="175"/>
      <c r="Q294" s="222">
        <f t="shared" si="22"/>
        <v>450</v>
      </c>
      <c r="R294" s="222">
        <f t="shared" si="23"/>
        <v>8550</v>
      </c>
      <c r="S294" s="249"/>
      <c r="T294" s="213"/>
      <c r="U294" s="213"/>
    </row>
    <row r="295" spans="1:21" ht="21.75" customHeight="1">
      <c r="A295" s="156">
        <v>290</v>
      </c>
      <c r="B295" s="212" t="s">
        <v>225</v>
      </c>
      <c r="C295" s="183" t="s">
        <v>650</v>
      </c>
      <c r="D295" s="173">
        <v>9000</v>
      </c>
      <c r="E295" s="173"/>
      <c r="F295" s="158">
        <f t="shared" si="24"/>
        <v>9000</v>
      </c>
      <c r="G295" s="158">
        <f>450</f>
        <v>450</v>
      </c>
      <c r="H295" s="155"/>
      <c r="I295" s="174"/>
      <c r="J295" s="155"/>
      <c r="K295" s="248"/>
      <c r="L295" s="222"/>
      <c r="M295" s="222"/>
      <c r="N295" s="222"/>
      <c r="O295" s="245"/>
      <c r="P295" s="175"/>
      <c r="Q295" s="222">
        <f t="shared" si="22"/>
        <v>450</v>
      </c>
      <c r="R295" s="222">
        <f t="shared" si="23"/>
        <v>8550</v>
      </c>
      <c r="S295" s="249"/>
      <c r="T295" s="213"/>
      <c r="U295" s="213"/>
    </row>
    <row r="296" spans="1:21" ht="21.75" customHeight="1">
      <c r="A296" s="156">
        <v>291</v>
      </c>
      <c r="B296" s="212" t="s">
        <v>226</v>
      </c>
      <c r="C296" s="183" t="s">
        <v>651</v>
      </c>
      <c r="D296" s="173">
        <v>9000</v>
      </c>
      <c r="E296" s="173"/>
      <c r="F296" s="158">
        <f t="shared" si="24"/>
        <v>9000</v>
      </c>
      <c r="G296" s="158">
        <f>450</f>
        <v>450</v>
      </c>
      <c r="H296" s="155"/>
      <c r="I296" s="174"/>
      <c r="J296" s="155"/>
      <c r="K296" s="248"/>
      <c r="L296" s="222"/>
      <c r="M296" s="222"/>
      <c r="N296" s="222"/>
      <c r="O296" s="245"/>
      <c r="P296" s="175"/>
      <c r="Q296" s="222">
        <f t="shared" si="22"/>
        <v>450</v>
      </c>
      <c r="R296" s="222">
        <f t="shared" si="23"/>
        <v>8550</v>
      </c>
      <c r="S296" s="249"/>
      <c r="T296" s="213"/>
      <c r="U296" s="213"/>
    </row>
    <row r="297" spans="1:21" ht="21.75" customHeight="1">
      <c r="A297" s="156">
        <v>292</v>
      </c>
      <c r="B297" s="212" t="s">
        <v>227</v>
      </c>
      <c r="C297" s="183" t="s">
        <v>652</v>
      </c>
      <c r="D297" s="173">
        <v>9000</v>
      </c>
      <c r="E297" s="173"/>
      <c r="F297" s="158">
        <f t="shared" si="24"/>
        <v>9000</v>
      </c>
      <c r="G297" s="158">
        <f>450</f>
        <v>450</v>
      </c>
      <c r="H297" s="155"/>
      <c r="I297" s="174"/>
      <c r="J297" s="155"/>
      <c r="K297" s="248"/>
      <c r="L297" s="222"/>
      <c r="M297" s="222"/>
      <c r="N297" s="222"/>
      <c r="O297" s="245"/>
      <c r="P297" s="175"/>
      <c r="Q297" s="222">
        <f t="shared" si="22"/>
        <v>450</v>
      </c>
      <c r="R297" s="222">
        <f t="shared" si="23"/>
        <v>8550</v>
      </c>
      <c r="S297" s="252"/>
      <c r="T297" s="213"/>
      <c r="U297" s="213"/>
    </row>
    <row r="298" spans="1:21" ht="21.75" customHeight="1">
      <c r="A298" s="156">
        <v>293</v>
      </c>
      <c r="B298" s="212" t="s">
        <v>228</v>
      </c>
      <c r="C298" s="183" t="s">
        <v>653</v>
      </c>
      <c r="D298" s="173">
        <v>9000</v>
      </c>
      <c r="E298" s="173"/>
      <c r="F298" s="158">
        <f t="shared" si="24"/>
        <v>9000</v>
      </c>
      <c r="G298" s="158">
        <f>450</f>
        <v>450</v>
      </c>
      <c r="H298" s="155"/>
      <c r="I298" s="174"/>
      <c r="J298" s="155"/>
      <c r="K298" s="248"/>
      <c r="L298" s="222"/>
      <c r="M298" s="222"/>
      <c r="N298" s="222"/>
      <c r="O298" s="245"/>
      <c r="P298" s="175"/>
      <c r="Q298" s="222">
        <f t="shared" si="22"/>
        <v>450</v>
      </c>
      <c r="R298" s="222">
        <f t="shared" si="23"/>
        <v>8550</v>
      </c>
      <c r="S298" s="249"/>
      <c r="T298" s="213"/>
      <c r="U298" s="213"/>
    </row>
    <row r="299" spans="1:21" ht="21.75" customHeight="1">
      <c r="A299" s="156">
        <v>294</v>
      </c>
      <c r="B299" s="212" t="s">
        <v>229</v>
      </c>
      <c r="C299" s="183" t="s">
        <v>655</v>
      </c>
      <c r="D299" s="173">
        <v>9000</v>
      </c>
      <c r="E299" s="173"/>
      <c r="F299" s="158">
        <f t="shared" si="24"/>
        <v>9000</v>
      </c>
      <c r="G299" s="158">
        <f>450</f>
        <v>450</v>
      </c>
      <c r="H299" s="155"/>
      <c r="I299" s="174"/>
      <c r="J299" s="155"/>
      <c r="K299" s="248"/>
      <c r="L299" s="222"/>
      <c r="M299" s="222"/>
      <c r="N299" s="222"/>
      <c r="O299" s="245"/>
      <c r="P299" s="175"/>
      <c r="Q299" s="222">
        <f t="shared" si="22"/>
        <v>450</v>
      </c>
      <c r="R299" s="222">
        <f t="shared" si="23"/>
        <v>8550</v>
      </c>
      <c r="S299" s="249"/>
      <c r="T299" s="213"/>
      <c r="U299" s="213"/>
    </row>
    <row r="300" spans="1:21" ht="21.75" customHeight="1">
      <c r="A300" s="156">
        <v>295</v>
      </c>
      <c r="B300" s="212" t="s">
        <v>230</v>
      </c>
      <c r="C300" s="183" t="s">
        <v>656</v>
      </c>
      <c r="D300" s="173">
        <v>9000</v>
      </c>
      <c r="E300" s="173"/>
      <c r="F300" s="158">
        <f t="shared" si="24"/>
        <v>9000</v>
      </c>
      <c r="G300" s="158">
        <f>450</f>
        <v>450</v>
      </c>
      <c r="H300" s="176">
        <f>3584</f>
        <v>3584</v>
      </c>
      <c r="I300" s="174"/>
      <c r="J300" s="155"/>
      <c r="K300" s="248"/>
      <c r="L300" s="222"/>
      <c r="M300" s="222"/>
      <c r="N300" s="222"/>
      <c r="O300" s="253"/>
      <c r="P300" s="175"/>
      <c r="Q300" s="222">
        <f t="shared" si="22"/>
        <v>4034</v>
      </c>
      <c r="R300" s="222">
        <f t="shared" si="23"/>
        <v>4966</v>
      </c>
      <c r="S300" s="249"/>
      <c r="T300" s="213"/>
      <c r="U300" s="213"/>
    </row>
    <row r="301" spans="1:21" ht="21.75" customHeight="1">
      <c r="A301" s="156">
        <v>296</v>
      </c>
      <c r="B301" s="212" t="s">
        <v>231</v>
      </c>
      <c r="C301" s="183" t="s">
        <v>657</v>
      </c>
      <c r="D301" s="173">
        <v>9000</v>
      </c>
      <c r="E301" s="173"/>
      <c r="F301" s="158">
        <f t="shared" si="24"/>
        <v>9000</v>
      </c>
      <c r="G301" s="158">
        <f>450</f>
        <v>450</v>
      </c>
      <c r="H301" s="155"/>
      <c r="I301" s="174"/>
      <c r="J301" s="155"/>
      <c r="K301" s="248"/>
      <c r="L301" s="222"/>
      <c r="M301" s="222"/>
      <c r="N301" s="222"/>
      <c r="O301" s="245"/>
      <c r="P301" s="175"/>
      <c r="Q301" s="222">
        <f t="shared" si="22"/>
        <v>450</v>
      </c>
      <c r="R301" s="222">
        <f t="shared" si="23"/>
        <v>8550</v>
      </c>
      <c r="S301" s="249"/>
      <c r="T301" s="213"/>
      <c r="U301" s="213"/>
    </row>
    <row r="302" spans="1:21" ht="21.75" customHeight="1">
      <c r="A302" s="156">
        <v>297</v>
      </c>
      <c r="B302" s="212" t="s">
        <v>232</v>
      </c>
      <c r="C302" s="183" t="s">
        <v>658</v>
      </c>
      <c r="D302" s="173">
        <v>9000</v>
      </c>
      <c r="E302" s="173"/>
      <c r="F302" s="158">
        <f t="shared" si="24"/>
        <v>9000</v>
      </c>
      <c r="G302" s="158">
        <f>450</f>
        <v>450</v>
      </c>
      <c r="H302" s="155"/>
      <c r="I302" s="174"/>
      <c r="J302" s="155"/>
      <c r="K302" s="248"/>
      <c r="L302" s="222"/>
      <c r="M302" s="222"/>
      <c r="N302" s="222"/>
      <c r="O302" s="245"/>
      <c r="P302" s="175"/>
      <c r="Q302" s="222">
        <f t="shared" si="22"/>
        <v>450</v>
      </c>
      <c r="R302" s="222">
        <f t="shared" si="23"/>
        <v>8550</v>
      </c>
      <c r="S302" s="249"/>
      <c r="T302" s="213"/>
      <c r="U302" s="213"/>
    </row>
    <row r="303" spans="1:21" ht="21.75" customHeight="1">
      <c r="A303" s="156">
        <v>298</v>
      </c>
      <c r="B303" s="212" t="s">
        <v>233</v>
      </c>
      <c r="C303" s="183" t="s">
        <v>659</v>
      </c>
      <c r="D303" s="173">
        <v>9000</v>
      </c>
      <c r="E303" s="173"/>
      <c r="F303" s="158">
        <f t="shared" si="24"/>
        <v>9000</v>
      </c>
      <c r="G303" s="158">
        <f>450</f>
        <v>450</v>
      </c>
      <c r="H303" s="155"/>
      <c r="I303" s="174"/>
      <c r="J303" s="155"/>
      <c r="K303" s="248"/>
      <c r="L303" s="222"/>
      <c r="M303" s="222"/>
      <c r="N303" s="222"/>
      <c r="O303" s="245"/>
      <c r="P303" s="175"/>
      <c r="Q303" s="222">
        <f t="shared" si="22"/>
        <v>450</v>
      </c>
      <c r="R303" s="222">
        <f t="shared" si="23"/>
        <v>8550</v>
      </c>
      <c r="S303" s="249"/>
      <c r="T303" s="213"/>
      <c r="U303" s="213"/>
    </row>
    <row r="304" spans="1:21" ht="21.75" customHeight="1">
      <c r="A304" s="156">
        <v>299</v>
      </c>
      <c r="B304" s="212" t="s">
        <v>234</v>
      </c>
      <c r="C304" s="183" t="s">
        <v>660</v>
      </c>
      <c r="D304" s="173">
        <v>9000</v>
      </c>
      <c r="E304" s="173"/>
      <c r="F304" s="158">
        <f t="shared" si="24"/>
        <v>9000</v>
      </c>
      <c r="G304" s="158">
        <f>450</f>
        <v>450</v>
      </c>
      <c r="H304" s="176">
        <f>3584</f>
        <v>3584</v>
      </c>
      <c r="I304" s="174"/>
      <c r="J304" s="155"/>
      <c r="K304" s="248"/>
      <c r="L304" s="222"/>
      <c r="M304" s="222"/>
      <c r="N304" s="222"/>
      <c r="O304" s="245"/>
      <c r="P304" s="175"/>
      <c r="Q304" s="222">
        <f t="shared" si="22"/>
        <v>4034</v>
      </c>
      <c r="R304" s="222">
        <f t="shared" si="23"/>
        <v>4966</v>
      </c>
      <c r="S304" s="249"/>
      <c r="T304" s="213"/>
      <c r="U304" s="213"/>
    </row>
    <row r="305" spans="1:21" ht="21.75" customHeight="1">
      <c r="A305" s="156">
        <v>300</v>
      </c>
      <c r="B305" s="212" t="s">
        <v>235</v>
      </c>
      <c r="C305" s="183" t="s">
        <v>661</v>
      </c>
      <c r="D305" s="173">
        <v>9000</v>
      </c>
      <c r="E305" s="173"/>
      <c r="F305" s="158">
        <f t="shared" si="24"/>
        <v>9000</v>
      </c>
      <c r="G305" s="158">
        <f>450</f>
        <v>450</v>
      </c>
      <c r="H305" s="155"/>
      <c r="I305" s="174"/>
      <c r="J305" s="155"/>
      <c r="K305" s="248"/>
      <c r="L305" s="222"/>
      <c r="M305" s="222"/>
      <c r="N305" s="222"/>
      <c r="O305" s="245"/>
      <c r="P305" s="175"/>
      <c r="Q305" s="222">
        <f t="shared" si="22"/>
        <v>450</v>
      </c>
      <c r="R305" s="222">
        <f t="shared" si="23"/>
        <v>8550</v>
      </c>
      <c r="S305" s="249"/>
      <c r="T305" s="213"/>
      <c r="U305" s="213"/>
    </row>
    <row r="306" spans="1:21" ht="21.75" customHeight="1">
      <c r="A306" s="156">
        <v>301</v>
      </c>
      <c r="B306" s="212" t="s">
        <v>236</v>
      </c>
      <c r="C306" s="183" t="s">
        <v>662</v>
      </c>
      <c r="D306" s="173">
        <v>9000</v>
      </c>
      <c r="E306" s="173"/>
      <c r="F306" s="158">
        <f t="shared" si="24"/>
        <v>9000</v>
      </c>
      <c r="G306" s="158">
        <f>450</f>
        <v>450</v>
      </c>
      <c r="H306" s="155"/>
      <c r="I306" s="174"/>
      <c r="J306" s="155"/>
      <c r="K306" s="248"/>
      <c r="L306" s="222"/>
      <c r="M306" s="222"/>
      <c r="N306" s="222"/>
      <c r="O306" s="245"/>
      <c r="P306" s="175"/>
      <c r="Q306" s="222">
        <f t="shared" si="22"/>
        <v>450</v>
      </c>
      <c r="R306" s="222">
        <f t="shared" si="23"/>
        <v>8550</v>
      </c>
      <c r="S306" s="249"/>
      <c r="T306" s="213"/>
      <c r="U306" s="213"/>
    </row>
    <row r="307" spans="1:21" ht="21.75" customHeight="1">
      <c r="A307" s="156">
        <v>302</v>
      </c>
      <c r="B307" s="212" t="s">
        <v>238</v>
      </c>
      <c r="C307" s="183" t="s">
        <v>664</v>
      </c>
      <c r="D307" s="173">
        <v>9000</v>
      </c>
      <c r="E307" s="173"/>
      <c r="F307" s="158">
        <f t="shared" si="24"/>
        <v>9000</v>
      </c>
      <c r="G307" s="158">
        <f>450</f>
        <v>450</v>
      </c>
      <c r="H307" s="176">
        <f>2000</f>
        <v>2000</v>
      </c>
      <c r="I307" s="174"/>
      <c r="J307" s="155"/>
      <c r="K307" s="248"/>
      <c r="L307" s="222"/>
      <c r="M307" s="222"/>
      <c r="N307" s="222"/>
      <c r="O307" s="245"/>
      <c r="P307" s="175"/>
      <c r="Q307" s="222">
        <f t="shared" si="22"/>
        <v>2450</v>
      </c>
      <c r="R307" s="222">
        <f t="shared" si="23"/>
        <v>6550</v>
      </c>
      <c r="S307" s="213"/>
      <c r="T307" s="213"/>
      <c r="U307" s="213"/>
    </row>
    <row r="308" spans="1:21" ht="21.75" customHeight="1">
      <c r="A308" s="156">
        <v>303</v>
      </c>
      <c r="B308" s="212" t="s">
        <v>240</v>
      </c>
      <c r="C308" s="183" t="s">
        <v>666</v>
      </c>
      <c r="D308" s="173">
        <v>9000</v>
      </c>
      <c r="E308" s="173"/>
      <c r="F308" s="158">
        <f t="shared" si="24"/>
        <v>9000</v>
      </c>
      <c r="G308" s="158">
        <f>450</f>
        <v>450</v>
      </c>
      <c r="H308" s="155"/>
      <c r="I308" s="174"/>
      <c r="J308" s="155"/>
      <c r="K308" s="248"/>
      <c r="L308" s="222"/>
      <c r="M308" s="222"/>
      <c r="N308" s="222"/>
      <c r="O308" s="245"/>
      <c r="P308" s="175"/>
      <c r="Q308" s="222">
        <f t="shared" si="22"/>
        <v>450</v>
      </c>
      <c r="R308" s="222">
        <f t="shared" si="23"/>
        <v>8550</v>
      </c>
      <c r="S308" s="213"/>
      <c r="T308" s="213"/>
      <c r="U308" s="213"/>
    </row>
    <row r="309" spans="1:21" ht="21.75" customHeight="1">
      <c r="A309" s="156">
        <v>304</v>
      </c>
      <c r="B309" s="296" t="s">
        <v>817</v>
      </c>
      <c r="C309" s="183" t="s">
        <v>668</v>
      </c>
      <c r="D309" s="173">
        <v>9000</v>
      </c>
      <c r="E309" s="173"/>
      <c r="F309" s="158">
        <f t="shared" si="24"/>
        <v>9000</v>
      </c>
      <c r="G309" s="158">
        <f>450</f>
        <v>450</v>
      </c>
      <c r="H309" s="155"/>
      <c r="I309" s="174"/>
      <c r="J309" s="155"/>
      <c r="K309" s="248"/>
      <c r="L309" s="222"/>
      <c r="M309" s="222"/>
      <c r="N309" s="222"/>
      <c r="O309" s="253"/>
      <c r="P309" s="175"/>
      <c r="Q309" s="222">
        <f t="shared" si="22"/>
        <v>450</v>
      </c>
      <c r="R309" s="222">
        <f t="shared" si="23"/>
        <v>8550</v>
      </c>
      <c r="S309" s="213"/>
      <c r="T309" s="213"/>
      <c r="U309" s="213"/>
    </row>
    <row r="310" spans="1:21" ht="21.75" customHeight="1">
      <c r="A310" s="156">
        <v>305</v>
      </c>
      <c r="B310" s="212" t="s">
        <v>848</v>
      </c>
      <c r="C310" s="183" t="s">
        <v>671</v>
      </c>
      <c r="D310" s="173">
        <v>9000</v>
      </c>
      <c r="E310" s="173"/>
      <c r="F310" s="158">
        <f t="shared" si="24"/>
        <v>9000</v>
      </c>
      <c r="G310" s="158">
        <f>450</f>
        <v>450</v>
      </c>
      <c r="H310" s="155"/>
      <c r="I310" s="174"/>
      <c r="J310" s="155"/>
      <c r="K310" s="248"/>
      <c r="L310" s="222"/>
      <c r="M310" s="222"/>
      <c r="N310" s="222"/>
      <c r="O310" s="245"/>
      <c r="P310" s="175"/>
      <c r="Q310" s="222">
        <f t="shared" si="22"/>
        <v>450</v>
      </c>
      <c r="R310" s="222">
        <f t="shared" si="23"/>
        <v>8550</v>
      </c>
      <c r="S310" s="213"/>
      <c r="T310" s="213"/>
      <c r="U310" s="213"/>
    </row>
    <row r="311" spans="1:21" ht="21.75" customHeight="1">
      <c r="A311" s="156">
        <v>306</v>
      </c>
      <c r="B311" s="212" t="s">
        <v>168</v>
      </c>
      <c r="C311" s="183" t="s">
        <v>672</v>
      </c>
      <c r="D311" s="173">
        <v>9000</v>
      </c>
      <c r="E311" s="173"/>
      <c r="F311" s="158">
        <f t="shared" si="24"/>
        <v>9000</v>
      </c>
      <c r="G311" s="158">
        <f>450</f>
        <v>450</v>
      </c>
      <c r="H311" s="155"/>
      <c r="I311" s="172">
        <f>2470</f>
        <v>2470</v>
      </c>
      <c r="J311" s="155"/>
      <c r="K311" s="248"/>
      <c r="L311" s="222"/>
      <c r="M311" s="222"/>
      <c r="N311" s="222"/>
      <c r="O311" s="245"/>
      <c r="P311" s="175"/>
      <c r="Q311" s="222">
        <f t="shared" si="22"/>
        <v>2920</v>
      </c>
      <c r="R311" s="222">
        <f t="shared" si="23"/>
        <v>6080</v>
      </c>
      <c r="S311" s="213"/>
      <c r="T311" s="213"/>
      <c r="U311" s="213"/>
    </row>
    <row r="312" spans="1:21" ht="21.75" customHeight="1">
      <c r="A312" s="156">
        <v>307</v>
      </c>
      <c r="B312" s="212" t="s">
        <v>245</v>
      </c>
      <c r="C312" s="183" t="s">
        <v>673</v>
      </c>
      <c r="D312" s="173">
        <v>9000</v>
      </c>
      <c r="E312" s="173"/>
      <c r="F312" s="158">
        <f t="shared" si="24"/>
        <v>9000</v>
      </c>
      <c r="G312" s="158">
        <f>450</f>
        <v>450</v>
      </c>
      <c r="H312" s="155"/>
      <c r="I312" s="174"/>
      <c r="J312" s="155"/>
      <c r="K312" s="248"/>
      <c r="L312" s="222"/>
      <c r="M312" s="222"/>
      <c r="N312" s="222"/>
      <c r="O312" s="245"/>
      <c r="P312" s="175"/>
      <c r="Q312" s="222">
        <f t="shared" si="22"/>
        <v>450</v>
      </c>
      <c r="R312" s="222">
        <f t="shared" si="23"/>
        <v>8550</v>
      </c>
      <c r="S312" s="213"/>
      <c r="T312" s="213"/>
      <c r="U312" s="213"/>
    </row>
    <row r="313" spans="1:21" ht="21.75" customHeight="1">
      <c r="A313" s="156">
        <v>308</v>
      </c>
      <c r="B313" s="212" t="s">
        <v>849</v>
      </c>
      <c r="C313" s="183" t="s">
        <v>674</v>
      </c>
      <c r="D313" s="173">
        <v>9000</v>
      </c>
      <c r="E313" s="173"/>
      <c r="F313" s="158">
        <f t="shared" si="24"/>
        <v>9000</v>
      </c>
      <c r="G313" s="158">
        <f>450</f>
        <v>450</v>
      </c>
      <c r="H313" s="176">
        <f>3584</f>
        <v>3584</v>
      </c>
      <c r="I313" s="174"/>
      <c r="J313" s="155"/>
      <c r="K313" s="248"/>
      <c r="L313" s="222"/>
      <c r="M313" s="222"/>
      <c r="N313" s="222"/>
      <c r="O313" s="245"/>
      <c r="P313" s="175"/>
      <c r="Q313" s="222">
        <f t="shared" si="22"/>
        <v>4034</v>
      </c>
      <c r="R313" s="222">
        <f t="shared" si="23"/>
        <v>4966</v>
      </c>
      <c r="S313" s="213"/>
      <c r="T313" s="213"/>
      <c r="U313" s="213"/>
    </row>
    <row r="314" spans="1:21" ht="21.75" customHeight="1">
      <c r="A314" s="156">
        <v>309</v>
      </c>
      <c r="B314" s="212" t="s">
        <v>247</v>
      </c>
      <c r="C314" s="183" t="s">
        <v>675</v>
      </c>
      <c r="D314" s="173">
        <v>9000</v>
      </c>
      <c r="E314" s="173"/>
      <c r="F314" s="158">
        <f t="shared" si="24"/>
        <v>9000</v>
      </c>
      <c r="G314" s="158">
        <f>450</f>
        <v>450</v>
      </c>
      <c r="H314" s="176">
        <f>2417+1259</f>
        <v>3676</v>
      </c>
      <c r="I314" s="174"/>
      <c r="J314" s="155"/>
      <c r="K314" s="248"/>
      <c r="L314" s="222"/>
      <c r="M314" s="222"/>
      <c r="N314" s="222"/>
      <c r="O314" s="245"/>
      <c r="P314" s="175"/>
      <c r="Q314" s="222">
        <f t="shared" si="22"/>
        <v>4126</v>
      </c>
      <c r="R314" s="222">
        <f t="shared" si="23"/>
        <v>4874</v>
      </c>
      <c r="S314" s="213"/>
      <c r="T314" s="213"/>
      <c r="U314" s="213"/>
    </row>
    <row r="315" spans="1:21" ht="21.75" customHeight="1">
      <c r="A315" s="156">
        <v>310</v>
      </c>
      <c r="B315" s="212" t="s">
        <v>248</v>
      </c>
      <c r="C315" s="183" t="s">
        <v>676</v>
      </c>
      <c r="D315" s="173">
        <v>9000</v>
      </c>
      <c r="E315" s="173"/>
      <c r="F315" s="158">
        <f t="shared" si="24"/>
        <v>9000</v>
      </c>
      <c r="G315" s="158">
        <f>450</f>
        <v>450</v>
      </c>
      <c r="H315" s="155"/>
      <c r="I315" s="174"/>
      <c r="J315" s="155"/>
      <c r="K315" s="248"/>
      <c r="L315" s="222"/>
      <c r="M315" s="222"/>
      <c r="N315" s="222"/>
      <c r="O315" s="245"/>
      <c r="P315" s="175"/>
      <c r="Q315" s="222">
        <f t="shared" si="22"/>
        <v>450</v>
      </c>
      <c r="R315" s="222">
        <f t="shared" si="23"/>
        <v>8550</v>
      </c>
      <c r="S315" s="213"/>
      <c r="T315" s="213"/>
      <c r="U315" s="213"/>
    </row>
    <row r="316" spans="1:21" ht="21.75" customHeight="1">
      <c r="A316" s="156">
        <v>311</v>
      </c>
      <c r="B316" s="212" t="s">
        <v>249</v>
      </c>
      <c r="C316" s="183" t="s">
        <v>677</v>
      </c>
      <c r="D316" s="173">
        <v>9000</v>
      </c>
      <c r="E316" s="173"/>
      <c r="F316" s="158">
        <f t="shared" si="24"/>
        <v>9000</v>
      </c>
      <c r="G316" s="158">
        <f>450</f>
        <v>450</v>
      </c>
      <c r="H316" s="155"/>
      <c r="I316" s="174"/>
      <c r="J316" s="155"/>
      <c r="K316" s="248"/>
      <c r="L316" s="222"/>
      <c r="M316" s="222"/>
      <c r="N316" s="222"/>
      <c r="O316" s="245"/>
      <c r="P316" s="175"/>
      <c r="Q316" s="222">
        <f t="shared" si="22"/>
        <v>450</v>
      </c>
      <c r="R316" s="222">
        <f t="shared" si="23"/>
        <v>8550</v>
      </c>
      <c r="S316" s="213"/>
      <c r="T316" s="213"/>
      <c r="U316" s="213"/>
    </row>
    <row r="317" spans="1:21" ht="21.75" customHeight="1">
      <c r="A317" s="156">
        <v>312</v>
      </c>
      <c r="B317" s="296" t="s">
        <v>250</v>
      </c>
      <c r="C317" s="183" t="s">
        <v>678</v>
      </c>
      <c r="D317" s="173">
        <v>9000</v>
      </c>
      <c r="E317" s="173"/>
      <c r="F317" s="158">
        <f t="shared" si="24"/>
        <v>9000</v>
      </c>
      <c r="G317" s="158">
        <f>450</f>
        <v>450</v>
      </c>
      <c r="H317" s="155"/>
      <c r="I317" s="174"/>
      <c r="J317" s="155"/>
      <c r="K317" s="248"/>
      <c r="L317" s="222"/>
      <c r="M317" s="222"/>
      <c r="N317" s="222"/>
      <c r="O317" s="245"/>
      <c r="P317" s="175"/>
      <c r="Q317" s="222">
        <f t="shared" si="22"/>
        <v>450</v>
      </c>
      <c r="R317" s="222">
        <f t="shared" si="23"/>
        <v>8550</v>
      </c>
      <c r="S317" s="213"/>
      <c r="T317" s="213"/>
      <c r="U317" s="213"/>
    </row>
    <row r="318" spans="1:21" s="115" customFormat="1" ht="21.75" customHeight="1">
      <c r="A318" s="156">
        <v>313</v>
      </c>
      <c r="B318" s="212" t="s">
        <v>850</v>
      </c>
      <c r="C318" s="183" t="s">
        <v>680</v>
      </c>
      <c r="D318" s="173">
        <v>9000</v>
      </c>
      <c r="E318" s="173"/>
      <c r="F318" s="158">
        <f t="shared" si="24"/>
        <v>9000</v>
      </c>
      <c r="G318" s="158">
        <f>450</f>
        <v>450</v>
      </c>
      <c r="H318" s="178"/>
      <c r="I318" s="174"/>
      <c r="J318" s="178"/>
      <c r="K318" s="254"/>
      <c r="L318" s="255"/>
      <c r="M318" s="255"/>
      <c r="N318" s="255"/>
      <c r="O318" s="256"/>
      <c r="P318" s="179"/>
      <c r="Q318" s="222">
        <f t="shared" si="22"/>
        <v>450</v>
      </c>
      <c r="R318" s="222">
        <f t="shared" si="23"/>
        <v>8550</v>
      </c>
      <c r="S318" s="257"/>
      <c r="T318" s="257"/>
      <c r="U318" s="257"/>
    </row>
    <row r="319" spans="1:21" s="115" customFormat="1" ht="21.75" customHeight="1">
      <c r="A319" s="156">
        <v>314</v>
      </c>
      <c r="B319" s="212" t="s">
        <v>254</v>
      </c>
      <c r="C319" s="183" t="s">
        <v>682</v>
      </c>
      <c r="D319" s="173">
        <v>9000</v>
      </c>
      <c r="E319" s="173"/>
      <c r="F319" s="158">
        <f t="shared" si="24"/>
        <v>9000</v>
      </c>
      <c r="G319" s="158">
        <f>450</f>
        <v>450</v>
      </c>
      <c r="H319" s="178"/>
      <c r="I319" s="174"/>
      <c r="J319" s="178"/>
      <c r="K319" s="254"/>
      <c r="L319" s="255"/>
      <c r="M319" s="255"/>
      <c r="N319" s="255"/>
      <c r="O319" s="256"/>
      <c r="P319" s="179"/>
      <c r="Q319" s="222">
        <f t="shared" si="22"/>
        <v>450</v>
      </c>
      <c r="R319" s="222">
        <f t="shared" si="23"/>
        <v>8550</v>
      </c>
      <c r="S319" s="257"/>
      <c r="T319" s="257"/>
      <c r="U319" s="257"/>
    </row>
    <row r="320" spans="1:21" s="115" customFormat="1" ht="21.75" customHeight="1">
      <c r="A320" s="156">
        <v>315</v>
      </c>
      <c r="B320" s="212" t="s">
        <v>255</v>
      </c>
      <c r="C320" s="183" t="s">
        <v>683</v>
      </c>
      <c r="D320" s="173">
        <v>9000</v>
      </c>
      <c r="E320" s="173"/>
      <c r="F320" s="158">
        <f t="shared" si="24"/>
        <v>9000</v>
      </c>
      <c r="G320" s="158">
        <f>450</f>
        <v>450</v>
      </c>
      <c r="H320" s="178"/>
      <c r="I320" s="174"/>
      <c r="J320" s="178"/>
      <c r="K320" s="254"/>
      <c r="L320" s="255"/>
      <c r="M320" s="255"/>
      <c r="N320" s="255"/>
      <c r="O320" s="256"/>
      <c r="P320" s="179"/>
      <c r="Q320" s="222">
        <f t="shared" si="22"/>
        <v>450</v>
      </c>
      <c r="R320" s="222">
        <f t="shared" si="23"/>
        <v>8550</v>
      </c>
      <c r="S320" s="257"/>
      <c r="T320" s="257"/>
      <c r="U320" s="257"/>
    </row>
    <row r="321" spans="1:21" s="115" customFormat="1" ht="21.75" customHeight="1">
      <c r="A321" s="156">
        <v>316</v>
      </c>
      <c r="B321" s="212" t="s">
        <v>851</v>
      </c>
      <c r="C321" s="183" t="s">
        <v>853</v>
      </c>
      <c r="D321" s="173">
        <v>9000</v>
      </c>
      <c r="E321" s="173"/>
      <c r="F321" s="158">
        <f t="shared" si="24"/>
        <v>9000</v>
      </c>
      <c r="G321" s="158">
        <f>450</f>
        <v>450</v>
      </c>
      <c r="H321" s="178"/>
      <c r="I321" s="174"/>
      <c r="J321" s="178"/>
      <c r="K321" s="254"/>
      <c r="L321" s="255"/>
      <c r="M321" s="255"/>
      <c r="N321" s="255"/>
      <c r="O321" s="256"/>
      <c r="P321" s="179"/>
      <c r="Q321" s="222">
        <f t="shared" si="22"/>
        <v>450</v>
      </c>
      <c r="R321" s="222">
        <f t="shared" si="23"/>
        <v>8550</v>
      </c>
      <c r="S321" s="257"/>
      <c r="T321" s="257"/>
      <c r="U321" s="257"/>
    </row>
    <row r="322" spans="1:21" s="115" customFormat="1" ht="21.75" customHeight="1">
      <c r="A322" s="156">
        <v>317</v>
      </c>
      <c r="B322" s="212" t="s">
        <v>855</v>
      </c>
      <c r="C322" s="183" t="s">
        <v>686</v>
      </c>
      <c r="D322" s="173">
        <v>9000</v>
      </c>
      <c r="E322" s="173"/>
      <c r="F322" s="158">
        <f t="shared" si="24"/>
        <v>9000</v>
      </c>
      <c r="G322" s="158">
        <f>450</f>
        <v>450</v>
      </c>
      <c r="H322" s="178"/>
      <c r="I322" s="174"/>
      <c r="J322" s="178"/>
      <c r="K322" s="254"/>
      <c r="L322" s="255"/>
      <c r="M322" s="255"/>
      <c r="N322" s="255"/>
      <c r="O322" s="256"/>
      <c r="P322" s="179"/>
      <c r="Q322" s="222">
        <f aca="true" t="shared" si="25" ref="Q322:Q328">SUM(G322:O322)</f>
        <v>450</v>
      </c>
      <c r="R322" s="222">
        <f aca="true" t="shared" si="26" ref="R322:R328">F322-Q322</f>
        <v>8550</v>
      </c>
      <c r="S322" s="257"/>
      <c r="T322" s="257"/>
      <c r="U322" s="257"/>
    </row>
    <row r="323" spans="1:21" s="115" customFormat="1" ht="21.75" customHeight="1">
      <c r="A323" s="156">
        <v>318</v>
      </c>
      <c r="B323" s="302" t="s">
        <v>857</v>
      </c>
      <c r="C323" s="183" t="s">
        <v>860</v>
      </c>
      <c r="D323" s="173">
        <v>9000</v>
      </c>
      <c r="E323" s="173"/>
      <c r="F323" s="158">
        <f t="shared" si="24"/>
        <v>9000</v>
      </c>
      <c r="G323" s="158">
        <f>450</f>
        <v>450</v>
      </c>
      <c r="H323" s="178"/>
      <c r="I323" s="174"/>
      <c r="J323" s="178"/>
      <c r="K323" s="254"/>
      <c r="L323" s="255"/>
      <c r="M323" s="255"/>
      <c r="N323" s="255"/>
      <c r="O323" s="256"/>
      <c r="P323" s="179"/>
      <c r="Q323" s="222">
        <f>SUM(G323:O323)</f>
        <v>450</v>
      </c>
      <c r="R323" s="222">
        <f>F323-Q323</f>
        <v>8550</v>
      </c>
      <c r="S323" s="257"/>
      <c r="T323" s="257"/>
      <c r="U323" s="257"/>
    </row>
    <row r="324" spans="1:21" s="115" customFormat="1" ht="21.75" customHeight="1">
      <c r="A324" s="156">
        <v>319</v>
      </c>
      <c r="B324" s="302" t="s">
        <v>858</v>
      </c>
      <c r="C324" s="183" t="s">
        <v>861</v>
      </c>
      <c r="D324" s="173">
        <v>9000</v>
      </c>
      <c r="E324" s="173"/>
      <c r="F324" s="158">
        <f t="shared" si="24"/>
        <v>9000</v>
      </c>
      <c r="G324" s="158">
        <f>450</f>
        <v>450</v>
      </c>
      <c r="H324" s="178"/>
      <c r="I324" s="174"/>
      <c r="J324" s="178"/>
      <c r="K324" s="254"/>
      <c r="L324" s="255"/>
      <c r="M324" s="255"/>
      <c r="N324" s="255"/>
      <c r="O324" s="256"/>
      <c r="P324" s="179"/>
      <c r="Q324" s="222">
        <f>SUM(G324:O324)</f>
        <v>450</v>
      </c>
      <c r="R324" s="222">
        <f>F324-Q324</f>
        <v>8550</v>
      </c>
      <c r="S324" s="257"/>
      <c r="T324" s="257"/>
      <c r="U324" s="257"/>
    </row>
    <row r="325" spans="1:21" s="115" customFormat="1" ht="21.75" customHeight="1">
      <c r="A325" s="156">
        <v>320</v>
      </c>
      <c r="B325" s="302" t="s">
        <v>859</v>
      </c>
      <c r="C325" s="183" t="s">
        <v>862</v>
      </c>
      <c r="D325" s="173">
        <v>9000</v>
      </c>
      <c r="E325" s="173"/>
      <c r="F325" s="158">
        <f t="shared" si="24"/>
        <v>9000</v>
      </c>
      <c r="G325" s="158">
        <f>450</f>
        <v>450</v>
      </c>
      <c r="H325" s="178"/>
      <c r="I325" s="174"/>
      <c r="J325" s="178"/>
      <c r="K325" s="254"/>
      <c r="L325" s="255"/>
      <c r="M325" s="255"/>
      <c r="N325" s="255"/>
      <c r="O325" s="256"/>
      <c r="P325" s="179"/>
      <c r="Q325" s="222">
        <f>SUM(G325:O325)</f>
        <v>450</v>
      </c>
      <c r="R325" s="222">
        <f>F325-Q325</f>
        <v>8550</v>
      </c>
      <c r="S325" s="257"/>
      <c r="T325" s="257"/>
      <c r="U325" s="257"/>
    </row>
    <row r="326" spans="1:21" s="86" customFormat="1" ht="21.75" customHeight="1">
      <c r="A326" s="156">
        <v>321</v>
      </c>
      <c r="B326" s="212" t="s">
        <v>261</v>
      </c>
      <c r="C326" s="317" t="s">
        <v>688</v>
      </c>
      <c r="D326" s="318">
        <v>9000</v>
      </c>
      <c r="E326" s="319"/>
      <c r="F326" s="223">
        <f t="shared" si="24"/>
        <v>9000</v>
      </c>
      <c r="G326" s="223">
        <f>450</f>
        <v>450</v>
      </c>
      <c r="H326" s="177"/>
      <c r="I326" s="193"/>
      <c r="J326" s="177"/>
      <c r="K326" s="320"/>
      <c r="L326" s="171"/>
      <c r="M326" s="171"/>
      <c r="N326" s="171"/>
      <c r="O326" s="171"/>
      <c r="P326" s="321"/>
      <c r="Q326" s="171">
        <f t="shared" si="25"/>
        <v>450</v>
      </c>
      <c r="R326" s="171">
        <f t="shared" si="26"/>
        <v>8550</v>
      </c>
      <c r="S326" s="145"/>
      <c r="T326" s="145"/>
      <c r="U326" s="145"/>
    </row>
    <row r="327" spans="1:21" s="86" customFormat="1" ht="21.75" customHeight="1">
      <c r="A327" s="156">
        <v>322</v>
      </c>
      <c r="B327" s="212" t="s">
        <v>262</v>
      </c>
      <c r="C327" s="317" t="s">
        <v>689</v>
      </c>
      <c r="D327" s="318">
        <v>9000</v>
      </c>
      <c r="E327" s="318"/>
      <c r="F327" s="223">
        <f>SUM(D327:E327)</f>
        <v>9000</v>
      </c>
      <c r="G327" s="223">
        <f>450</f>
        <v>450</v>
      </c>
      <c r="H327" s="177"/>
      <c r="I327" s="193"/>
      <c r="J327" s="177"/>
      <c r="K327" s="320"/>
      <c r="L327" s="171"/>
      <c r="M327" s="171"/>
      <c r="N327" s="171"/>
      <c r="O327" s="171"/>
      <c r="P327" s="321"/>
      <c r="Q327" s="171">
        <f t="shared" si="25"/>
        <v>450</v>
      </c>
      <c r="R327" s="171">
        <f t="shared" si="26"/>
        <v>8550</v>
      </c>
      <c r="S327" s="145"/>
      <c r="T327" s="145"/>
      <c r="U327" s="145"/>
    </row>
    <row r="328" spans="1:21" s="86" customFormat="1" ht="21.75" customHeight="1">
      <c r="A328" s="156">
        <v>323</v>
      </c>
      <c r="B328" s="212" t="s">
        <v>415</v>
      </c>
      <c r="C328" s="317" t="s">
        <v>691</v>
      </c>
      <c r="D328" s="318">
        <v>9000</v>
      </c>
      <c r="E328" s="318"/>
      <c r="F328" s="223">
        <f>SUM(D328:E328)</f>
        <v>9000</v>
      </c>
      <c r="G328" s="223">
        <f>450</f>
        <v>450</v>
      </c>
      <c r="H328" s="177"/>
      <c r="I328" s="193"/>
      <c r="J328" s="177"/>
      <c r="K328" s="320"/>
      <c r="L328" s="171"/>
      <c r="M328" s="171"/>
      <c r="N328" s="171"/>
      <c r="O328" s="171"/>
      <c r="P328" s="321"/>
      <c r="Q328" s="171">
        <f t="shared" si="25"/>
        <v>450</v>
      </c>
      <c r="R328" s="171">
        <f t="shared" si="26"/>
        <v>8550</v>
      </c>
      <c r="S328" s="145"/>
      <c r="T328" s="145"/>
      <c r="U328" s="145"/>
    </row>
    <row r="329" spans="1:21" s="86" customFormat="1" ht="21.75" customHeight="1">
      <c r="A329" s="156">
        <v>324</v>
      </c>
      <c r="B329" s="212" t="s">
        <v>873</v>
      </c>
      <c r="C329" s="329" t="s">
        <v>875</v>
      </c>
      <c r="D329" s="318">
        <v>9000</v>
      </c>
      <c r="E329" s="318"/>
      <c r="F329" s="223">
        <f>SUM(D329:E329)+2032.25</f>
        <v>11032.25</v>
      </c>
      <c r="G329" s="223">
        <f>450+102</f>
        <v>552</v>
      </c>
      <c r="H329" s="177"/>
      <c r="I329" s="193"/>
      <c r="J329" s="177"/>
      <c r="K329" s="320"/>
      <c r="L329" s="171"/>
      <c r="M329" s="171"/>
      <c r="N329" s="171"/>
      <c r="O329" s="171"/>
      <c r="P329" s="321"/>
      <c r="Q329" s="171">
        <f>SUM(G329:O329)</f>
        <v>552</v>
      </c>
      <c r="R329" s="171">
        <f>F329-Q329</f>
        <v>10480.25</v>
      </c>
      <c r="S329" s="145"/>
      <c r="T329" s="145"/>
      <c r="U329" s="145"/>
    </row>
    <row r="330" spans="1:24" s="4" customFormat="1" ht="17.25" customHeight="1">
      <c r="A330" s="9"/>
      <c r="B330" s="104"/>
      <c r="C330" s="10"/>
      <c r="D330" s="12"/>
      <c r="E330" s="330"/>
      <c r="F330" s="12"/>
      <c r="G330" s="12"/>
      <c r="H330" s="12"/>
      <c r="I330" s="12"/>
      <c r="J330" s="12"/>
      <c r="K330" s="12"/>
      <c r="L330" s="12"/>
      <c r="M330" s="12"/>
      <c r="N330" s="100"/>
      <c r="O330" s="105"/>
      <c r="P330" s="100"/>
      <c r="Q330" s="11"/>
      <c r="R330" s="11"/>
      <c r="S330" s="87"/>
      <c r="T330" s="3"/>
      <c r="U330" s="3"/>
      <c r="V330" s="3"/>
      <c r="W330" s="3"/>
      <c r="X330" s="3"/>
    </row>
    <row r="331" spans="1:19" s="16" customFormat="1" ht="21.75" customHeight="1">
      <c r="A331" s="13"/>
      <c r="B331" s="337"/>
      <c r="C331" s="337"/>
      <c r="D331" s="1">
        <f aca="true" t="shared" si="27" ref="D331:R331">SUM(D6:D330)</f>
        <v>4291870</v>
      </c>
      <c r="E331" s="1">
        <f t="shared" si="27"/>
        <v>8345</v>
      </c>
      <c r="F331" s="1">
        <f t="shared" si="27"/>
        <v>4290947.25</v>
      </c>
      <c r="G331" s="1">
        <f t="shared" si="27"/>
        <v>196812</v>
      </c>
      <c r="H331" s="1">
        <f>SUM(H6:H330)</f>
        <v>399698</v>
      </c>
      <c r="I331" s="1">
        <f t="shared" si="27"/>
        <v>273730.45999999996</v>
      </c>
      <c r="J331" s="1">
        <f t="shared" si="27"/>
        <v>26100</v>
      </c>
      <c r="K331" s="1">
        <f t="shared" si="27"/>
        <v>35100</v>
      </c>
      <c r="L331" s="1">
        <f t="shared" si="27"/>
        <v>5456</v>
      </c>
      <c r="M331" s="1">
        <f t="shared" si="27"/>
        <v>1650</v>
      </c>
      <c r="N331" s="1">
        <f t="shared" si="27"/>
        <v>37400</v>
      </c>
      <c r="O331" s="33">
        <f t="shared" si="27"/>
        <v>0</v>
      </c>
      <c r="P331" s="1">
        <f t="shared" si="27"/>
        <v>0</v>
      </c>
      <c r="Q331" s="1">
        <f t="shared" si="27"/>
        <v>975946.46</v>
      </c>
      <c r="R331" s="1">
        <f t="shared" si="27"/>
        <v>3315000.79</v>
      </c>
      <c r="S331" s="89"/>
    </row>
    <row r="332" spans="1:19" s="133" customFormat="1" ht="21.75" customHeight="1">
      <c r="A332" s="9"/>
      <c r="B332" s="130" t="s">
        <v>417</v>
      </c>
      <c r="C332" s="130"/>
      <c r="D332" s="125">
        <v>29250</v>
      </c>
      <c r="E332" s="126"/>
      <c r="F332" s="127">
        <f aca="true" t="shared" si="28" ref="F332:F340">SUM(D332:E332)</f>
        <v>29250</v>
      </c>
      <c r="G332" s="127">
        <f aca="true" t="shared" si="29" ref="G332:G340">SUM(E332:F332)-P332</f>
        <v>29250</v>
      </c>
      <c r="H332" s="11"/>
      <c r="I332" s="128"/>
      <c r="J332" s="11"/>
      <c r="K332" s="129"/>
      <c r="L332" s="11"/>
      <c r="M332" s="11"/>
      <c r="N332" s="11"/>
      <c r="O332" s="131"/>
      <c r="P332" s="11"/>
      <c r="Q332" s="11">
        <f aca="true" t="shared" si="30" ref="Q332:Q340">SUM(G332:N332)</f>
        <v>29250</v>
      </c>
      <c r="R332" s="11"/>
      <c r="S332" s="132"/>
    </row>
    <row r="333" spans="1:19" s="133" customFormat="1" ht="21.75" customHeight="1">
      <c r="A333" s="9"/>
      <c r="B333" s="112" t="s">
        <v>393</v>
      </c>
      <c r="C333" s="130"/>
      <c r="D333" s="125">
        <v>33175</v>
      </c>
      <c r="E333" s="126"/>
      <c r="F333" s="127">
        <f t="shared" si="28"/>
        <v>33175</v>
      </c>
      <c r="G333" s="127">
        <f t="shared" si="29"/>
        <v>33175</v>
      </c>
      <c r="H333" s="11"/>
      <c r="I333" s="128"/>
      <c r="J333" s="11"/>
      <c r="K333" s="129"/>
      <c r="L333" s="11"/>
      <c r="M333" s="11"/>
      <c r="N333" s="11"/>
      <c r="O333" s="131"/>
      <c r="P333" s="11"/>
      <c r="Q333" s="11">
        <f t="shared" si="30"/>
        <v>33175</v>
      </c>
      <c r="R333" s="11"/>
      <c r="S333" s="132"/>
    </row>
    <row r="334" spans="1:19" s="133" customFormat="1" ht="21.75" customHeight="1">
      <c r="A334" s="9"/>
      <c r="B334" s="112" t="s">
        <v>856</v>
      </c>
      <c r="C334" s="130"/>
      <c r="D334" s="125">
        <v>7500</v>
      </c>
      <c r="E334" s="126"/>
      <c r="F334" s="127">
        <f>SUM(D334:E334)</f>
        <v>7500</v>
      </c>
      <c r="G334" s="127">
        <f>SUM(E334:F334)-P334</f>
        <v>7500</v>
      </c>
      <c r="H334" s="11"/>
      <c r="I334" s="128"/>
      <c r="J334" s="11"/>
      <c r="K334" s="129"/>
      <c r="L334" s="11"/>
      <c r="M334" s="11"/>
      <c r="N334" s="11"/>
      <c r="O334" s="131"/>
      <c r="P334" s="11"/>
      <c r="Q334" s="11">
        <f>SUM(G334:N334)</f>
        <v>7500</v>
      </c>
      <c r="R334" s="11"/>
      <c r="S334" s="132"/>
    </row>
    <row r="335" spans="1:19" s="86" customFormat="1" ht="21.75" customHeight="1">
      <c r="A335" s="311"/>
      <c r="B335" s="316" t="s">
        <v>867</v>
      </c>
      <c r="C335" s="313"/>
      <c r="D335" s="307">
        <v>48200</v>
      </c>
      <c r="E335" s="308"/>
      <c r="F335" s="309">
        <f t="shared" si="28"/>
        <v>48200</v>
      </c>
      <c r="G335" s="309">
        <f t="shared" si="29"/>
        <v>48200</v>
      </c>
      <c r="H335" s="131"/>
      <c r="I335" s="129" t="s">
        <v>158</v>
      </c>
      <c r="J335" s="131"/>
      <c r="K335" s="129"/>
      <c r="L335" s="299"/>
      <c r="M335" s="299"/>
      <c r="N335" s="299"/>
      <c r="O335" s="299"/>
      <c r="P335" s="129"/>
      <c r="Q335" s="131">
        <f t="shared" si="30"/>
        <v>48200</v>
      </c>
      <c r="R335" s="314"/>
      <c r="S335" s="87"/>
    </row>
    <row r="336" spans="1:19" s="23" customFormat="1" ht="21.75" customHeight="1">
      <c r="A336" s="13"/>
      <c r="B336" s="103" t="s">
        <v>866</v>
      </c>
      <c r="C336" s="264"/>
      <c r="D336" s="125">
        <v>9900</v>
      </c>
      <c r="E336" s="126"/>
      <c r="F336" s="127">
        <f t="shared" si="28"/>
        <v>9900</v>
      </c>
      <c r="G336" s="127">
        <f t="shared" si="29"/>
        <v>9900</v>
      </c>
      <c r="H336" s="11"/>
      <c r="I336" s="128"/>
      <c r="J336" s="11"/>
      <c r="K336" s="129"/>
      <c r="L336" s="11"/>
      <c r="M336" s="11"/>
      <c r="N336" s="11"/>
      <c r="O336" s="131"/>
      <c r="P336" s="11"/>
      <c r="Q336" s="11">
        <f t="shared" si="30"/>
        <v>9900</v>
      </c>
      <c r="R336" s="15"/>
      <c r="S336" s="90"/>
    </row>
    <row r="337" spans="1:19" s="315" customFormat="1" ht="21.75" customHeight="1">
      <c r="A337" s="311"/>
      <c r="B337" s="312" t="s">
        <v>865</v>
      </c>
      <c r="C337" s="313"/>
      <c r="D337" s="307">
        <v>24285</v>
      </c>
      <c r="E337" s="308"/>
      <c r="F337" s="309">
        <f t="shared" si="28"/>
        <v>24285</v>
      </c>
      <c r="G337" s="309">
        <f t="shared" si="29"/>
        <v>24285</v>
      </c>
      <c r="H337" s="131"/>
      <c r="I337" s="129"/>
      <c r="J337" s="131"/>
      <c r="K337" s="129"/>
      <c r="L337" s="131"/>
      <c r="M337" s="131"/>
      <c r="N337" s="131"/>
      <c r="O337" s="131"/>
      <c r="P337" s="131"/>
      <c r="Q337" s="131">
        <f t="shared" si="30"/>
        <v>24285</v>
      </c>
      <c r="R337" s="314"/>
      <c r="S337" s="90"/>
    </row>
    <row r="338" spans="1:18" ht="21.75" customHeight="1">
      <c r="A338" s="13"/>
      <c r="B338" s="262" t="s">
        <v>864</v>
      </c>
      <c r="C338" s="264"/>
      <c r="D338" s="125">
        <v>12000</v>
      </c>
      <c r="E338" s="126"/>
      <c r="F338" s="127">
        <f t="shared" si="28"/>
        <v>12000</v>
      </c>
      <c r="G338" s="127">
        <f>SUM(E338:F338)-P338</f>
        <v>12000</v>
      </c>
      <c r="H338" s="11"/>
      <c r="I338" s="128"/>
      <c r="J338" s="11"/>
      <c r="K338" s="129"/>
      <c r="L338" s="298"/>
      <c r="M338" s="298"/>
      <c r="N338" s="298"/>
      <c r="O338" s="299"/>
      <c r="P338" s="128"/>
      <c r="Q338" s="11">
        <f>SUM(G338:N338)</f>
        <v>12000</v>
      </c>
      <c r="R338" s="15"/>
    </row>
    <row r="339" spans="1:18" ht="21.75" customHeight="1">
      <c r="A339" s="13"/>
      <c r="B339" s="338" t="s">
        <v>852</v>
      </c>
      <c r="C339" s="339"/>
      <c r="D339" s="125">
        <v>30600</v>
      </c>
      <c r="E339" s="126"/>
      <c r="F339" s="127">
        <f t="shared" si="28"/>
        <v>30600</v>
      </c>
      <c r="G339" s="127">
        <f t="shared" si="29"/>
        <v>30600</v>
      </c>
      <c r="H339" s="11"/>
      <c r="I339" s="128"/>
      <c r="J339" s="11"/>
      <c r="K339" s="129"/>
      <c r="L339" s="298"/>
      <c r="M339" s="298"/>
      <c r="N339" s="298"/>
      <c r="O339" s="299"/>
      <c r="P339" s="128"/>
      <c r="Q339" s="11">
        <f t="shared" si="30"/>
        <v>30600</v>
      </c>
      <c r="R339" s="15"/>
    </row>
    <row r="340" spans="1:18" s="297" customFormat="1" ht="21.75" customHeight="1">
      <c r="A340" s="306"/>
      <c r="B340" s="340" t="s">
        <v>410</v>
      </c>
      <c r="C340" s="340"/>
      <c r="D340" s="307">
        <v>1902</v>
      </c>
      <c r="E340" s="308"/>
      <c r="F340" s="309">
        <f t="shared" si="28"/>
        <v>1902</v>
      </c>
      <c r="G340" s="309">
        <f t="shared" si="29"/>
        <v>1902</v>
      </c>
      <c r="H340" s="131"/>
      <c r="I340" s="129"/>
      <c r="J340" s="131"/>
      <c r="K340" s="129"/>
      <c r="L340" s="299"/>
      <c r="M340" s="299"/>
      <c r="N340" s="299"/>
      <c r="O340" s="299"/>
      <c r="P340" s="129"/>
      <c r="Q340" s="131">
        <f t="shared" si="30"/>
        <v>1902</v>
      </c>
      <c r="R340" s="310"/>
    </row>
    <row r="341" spans="1:18" ht="10.5" customHeight="1">
      <c r="A341" s="13"/>
      <c r="B341" s="337"/>
      <c r="C341" s="337"/>
      <c r="D341" s="25"/>
      <c r="E341" s="14"/>
      <c r="F341" s="26"/>
      <c r="G341" s="27"/>
      <c r="H341" s="15"/>
      <c r="I341" s="28"/>
      <c r="J341" s="15"/>
      <c r="K341" s="29"/>
      <c r="L341" s="30"/>
      <c r="M341" s="30"/>
      <c r="N341" s="30"/>
      <c r="O341" s="108"/>
      <c r="P341" s="28"/>
      <c r="Q341" s="15"/>
      <c r="R341" s="15"/>
    </row>
    <row r="342" spans="1:24" s="34" customFormat="1" ht="23.25" customHeight="1">
      <c r="A342" s="31"/>
      <c r="B342" s="341"/>
      <c r="C342" s="341"/>
      <c r="D342" s="1">
        <f aca="true" t="shared" si="31" ref="D342:R342">SUM(D331:D341)</f>
        <v>4488682</v>
      </c>
      <c r="E342" s="32">
        <f t="shared" si="31"/>
        <v>8345</v>
      </c>
      <c r="F342" s="1">
        <f>SUM(F331:F341)</f>
        <v>4487759.25</v>
      </c>
      <c r="G342" s="1">
        <f>SUM(G331:G341)</f>
        <v>393624</v>
      </c>
      <c r="H342" s="1">
        <f t="shared" si="31"/>
        <v>399698</v>
      </c>
      <c r="I342" s="1">
        <f t="shared" si="31"/>
        <v>273730.45999999996</v>
      </c>
      <c r="J342" s="1">
        <f t="shared" si="31"/>
        <v>26100</v>
      </c>
      <c r="K342" s="33">
        <f t="shared" si="31"/>
        <v>35100</v>
      </c>
      <c r="L342" s="1">
        <f t="shared" si="31"/>
        <v>5456</v>
      </c>
      <c r="M342" s="1">
        <f t="shared" si="31"/>
        <v>1650</v>
      </c>
      <c r="N342" s="1">
        <f t="shared" si="31"/>
        <v>37400</v>
      </c>
      <c r="O342" s="33">
        <f t="shared" si="31"/>
        <v>0</v>
      </c>
      <c r="P342" s="1">
        <f t="shared" si="31"/>
        <v>0</v>
      </c>
      <c r="Q342" s="1">
        <f t="shared" si="31"/>
        <v>1172758.46</v>
      </c>
      <c r="R342" s="1">
        <f t="shared" si="31"/>
        <v>3315000.79</v>
      </c>
      <c r="S342" s="91">
        <f>SUM(P342:R342)</f>
        <v>4487759.25</v>
      </c>
      <c r="V342" s="35"/>
      <c r="W342" s="36"/>
      <c r="X342" s="36"/>
    </row>
    <row r="343" spans="1:24" s="64" customFormat="1" ht="20.25" customHeight="1">
      <c r="A343" s="77"/>
      <c r="B343" s="37"/>
      <c r="C343" s="37"/>
      <c r="D343" s="78"/>
      <c r="E343" s="79"/>
      <c r="F343" s="78"/>
      <c r="G343" s="78"/>
      <c r="H343" s="78"/>
      <c r="I343" s="78"/>
      <c r="J343" s="78"/>
      <c r="K343" s="80"/>
      <c r="L343" s="78"/>
      <c r="M343" s="78"/>
      <c r="N343" s="78"/>
      <c r="O343" s="80"/>
      <c r="P343" s="78"/>
      <c r="Q343" s="78"/>
      <c r="R343" s="1">
        <f>SUM(P342:R342)</f>
        <v>4487759.25</v>
      </c>
      <c r="S343" s="92"/>
      <c r="V343" s="81"/>
      <c r="W343" s="82"/>
      <c r="X343" s="82"/>
    </row>
    <row r="344" spans="1:18" ht="21" customHeight="1">
      <c r="A344" s="52"/>
      <c r="B344" s="53"/>
      <c r="C344" s="54"/>
      <c r="D344" s="55"/>
      <c r="E344" s="56"/>
      <c r="F344" s="57"/>
      <c r="G344" s="58"/>
      <c r="H344" s="102"/>
      <c r="I344" s="59"/>
      <c r="J344" s="59"/>
      <c r="K344" s="60"/>
      <c r="L344" s="61"/>
      <c r="M344" s="62"/>
      <c r="N344" s="62"/>
      <c r="O344" s="61"/>
      <c r="P344" s="62"/>
      <c r="Q344" s="63"/>
      <c r="R344" s="53"/>
    </row>
    <row r="345" spans="1:19" s="64" customFormat="1" ht="21" customHeight="1">
      <c r="A345" s="52"/>
      <c r="C345" s="54"/>
      <c r="D345" s="55"/>
      <c r="E345" s="305"/>
      <c r="F345" s="57"/>
      <c r="G345" s="58"/>
      <c r="H345" s="63"/>
      <c r="I345" s="62"/>
      <c r="J345" s="62"/>
      <c r="K345" s="61"/>
      <c r="L345" s="61"/>
      <c r="M345" s="66"/>
      <c r="N345" s="66"/>
      <c r="O345" s="111"/>
      <c r="P345" s="66"/>
      <c r="Q345" s="67"/>
      <c r="R345" s="3"/>
      <c r="S345" s="93"/>
    </row>
    <row r="346" spans="1:19" s="64" customFormat="1" ht="21" customHeight="1">
      <c r="A346" s="52"/>
      <c r="C346" s="54"/>
      <c r="D346" s="55"/>
      <c r="E346" s="65"/>
      <c r="F346" s="57"/>
      <c r="G346" s="58"/>
      <c r="H346" s="63"/>
      <c r="I346" s="62"/>
      <c r="J346" s="62"/>
      <c r="K346" s="61"/>
      <c r="L346" s="61"/>
      <c r="M346" s="66"/>
      <c r="N346" s="66"/>
      <c r="O346" s="111"/>
      <c r="P346" s="66"/>
      <c r="Q346" s="67"/>
      <c r="R346" s="3"/>
      <c r="S346" s="93"/>
    </row>
    <row r="347" spans="11:12" ht="21" customHeight="1">
      <c r="K347" s="73"/>
      <c r="L347" s="74"/>
    </row>
    <row r="348" spans="11:12" ht="21" customHeight="1">
      <c r="K348" s="73"/>
      <c r="L348" s="74"/>
    </row>
    <row r="349" spans="11:12" ht="21" customHeight="1">
      <c r="K349" s="73"/>
      <c r="L349" s="74"/>
    </row>
    <row r="350" spans="11:12" ht="21" customHeight="1">
      <c r="K350" s="73"/>
      <c r="L350" s="74"/>
    </row>
    <row r="351" spans="11:12" ht="21" customHeight="1">
      <c r="K351" s="73"/>
      <c r="L351" s="74"/>
    </row>
    <row r="352" spans="11:12" ht="21" customHeight="1">
      <c r="K352" s="73"/>
      <c r="L352" s="74"/>
    </row>
    <row r="353" spans="11:12" ht="21" customHeight="1">
      <c r="K353" s="73"/>
      <c r="L353" s="74"/>
    </row>
    <row r="354" spans="11:12" ht="21" customHeight="1">
      <c r="K354" s="73"/>
      <c r="L354" s="74"/>
    </row>
    <row r="355" spans="11:12" ht="21" customHeight="1">
      <c r="K355" s="73"/>
      <c r="L355" s="74"/>
    </row>
    <row r="356" spans="3:19" ht="21" customHeight="1">
      <c r="C356" s="3"/>
      <c r="D356" s="3"/>
      <c r="E356" s="3"/>
      <c r="F356" s="3"/>
      <c r="G356" s="3"/>
      <c r="H356" s="3"/>
      <c r="I356" s="3"/>
      <c r="J356" s="3"/>
      <c r="K356" s="73"/>
      <c r="L356" s="74"/>
      <c r="Q356" s="3"/>
      <c r="S356" s="86"/>
    </row>
    <row r="357" spans="3:19" ht="21" customHeight="1">
      <c r="C357" s="3"/>
      <c r="D357" s="3"/>
      <c r="E357" s="3"/>
      <c r="F357" s="3"/>
      <c r="G357" s="3"/>
      <c r="H357" s="3"/>
      <c r="I357" s="3"/>
      <c r="J357" s="3"/>
      <c r="K357" s="73"/>
      <c r="L357" s="74"/>
      <c r="Q357" s="3"/>
      <c r="S357" s="86"/>
    </row>
    <row r="358" spans="3:19" ht="21" customHeight="1">
      <c r="C358" s="3"/>
      <c r="D358" s="3"/>
      <c r="E358" s="3"/>
      <c r="F358" s="3"/>
      <c r="G358" s="3"/>
      <c r="H358" s="3"/>
      <c r="I358" s="3"/>
      <c r="J358" s="3"/>
      <c r="K358" s="73"/>
      <c r="L358" s="74"/>
      <c r="Q358" s="3"/>
      <c r="S358" s="86"/>
    </row>
    <row r="359" spans="3:19" ht="21" customHeight="1">
      <c r="C359" s="3"/>
      <c r="D359" s="3"/>
      <c r="E359" s="3"/>
      <c r="F359" s="3"/>
      <c r="G359" s="3"/>
      <c r="H359" s="3"/>
      <c r="I359" s="3"/>
      <c r="J359" s="3"/>
      <c r="K359" s="73"/>
      <c r="L359" s="74"/>
      <c r="Q359" s="3"/>
      <c r="S359" s="86"/>
    </row>
    <row r="360" spans="3:19" ht="21" customHeight="1">
      <c r="C360" s="3"/>
      <c r="D360" s="3"/>
      <c r="E360" s="3"/>
      <c r="F360" s="3"/>
      <c r="G360" s="3"/>
      <c r="H360" s="3"/>
      <c r="I360" s="3"/>
      <c r="J360" s="3"/>
      <c r="K360" s="73"/>
      <c r="L360" s="74"/>
      <c r="Q360" s="3"/>
      <c r="S360" s="86"/>
    </row>
    <row r="361" spans="3:19" ht="21" customHeight="1">
      <c r="C361" s="3"/>
      <c r="D361" s="3"/>
      <c r="E361" s="3"/>
      <c r="F361" s="3"/>
      <c r="G361" s="3"/>
      <c r="H361" s="3"/>
      <c r="I361" s="3"/>
      <c r="J361" s="3"/>
      <c r="K361" s="73"/>
      <c r="L361" s="74"/>
      <c r="Q361" s="3"/>
      <c r="S361" s="86"/>
    </row>
    <row r="362" spans="3:19" ht="21" customHeight="1">
      <c r="C362" s="3"/>
      <c r="D362" s="3"/>
      <c r="E362" s="3"/>
      <c r="F362" s="3"/>
      <c r="G362" s="3"/>
      <c r="H362" s="3"/>
      <c r="I362" s="3"/>
      <c r="J362" s="3"/>
      <c r="K362" s="73"/>
      <c r="L362" s="74"/>
      <c r="Q362" s="3"/>
      <c r="S362" s="86"/>
    </row>
    <row r="363" spans="3:19" ht="21" customHeight="1">
      <c r="C363" s="3"/>
      <c r="D363" s="3"/>
      <c r="E363" s="3"/>
      <c r="F363" s="3"/>
      <c r="G363" s="3"/>
      <c r="H363" s="3"/>
      <c r="I363" s="3"/>
      <c r="J363" s="3"/>
      <c r="K363" s="73"/>
      <c r="L363" s="74"/>
      <c r="Q363" s="3"/>
      <c r="S363" s="86"/>
    </row>
    <row r="364" spans="3:19" ht="21" customHeight="1">
      <c r="C364" s="3"/>
      <c r="D364" s="3"/>
      <c r="E364" s="3"/>
      <c r="F364" s="3"/>
      <c r="G364" s="3"/>
      <c r="H364" s="3"/>
      <c r="I364" s="3"/>
      <c r="J364" s="3"/>
      <c r="K364" s="73"/>
      <c r="L364" s="74"/>
      <c r="Q364" s="3"/>
      <c r="S364" s="86"/>
    </row>
    <row r="365" spans="3:19" ht="21" customHeight="1">
      <c r="C365" s="3"/>
      <c r="D365" s="3"/>
      <c r="E365" s="3"/>
      <c r="F365" s="3"/>
      <c r="G365" s="3"/>
      <c r="H365" s="3"/>
      <c r="I365" s="3"/>
      <c r="J365" s="3"/>
      <c r="K365" s="73"/>
      <c r="L365" s="74"/>
      <c r="Q365" s="3"/>
      <c r="S365" s="86"/>
    </row>
    <row r="366" spans="3:19" ht="21" customHeight="1">
      <c r="C366" s="3"/>
      <c r="D366" s="3"/>
      <c r="E366" s="3"/>
      <c r="F366" s="3"/>
      <c r="G366" s="3"/>
      <c r="H366" s="3"/>
      <c r="I366" s="3"/>
      <c r="J366" s="3"/>
      <c r="K366" s="73"/>
      <c r="L366" s="74"/>
      <c r="Q366" s="3"/>
      <c r="S366" s="86"/>
    </row>
    <row r="367" spans="3:19" ht="21" customHeight="1">
      <c r="C367" s="3"/>
      <c r="D367" s="3"/>
      <c r="E367" s="3"/>
      <c r="F367" s="3"/>
      <c r="G367" s="3"/>
      <c r="H367" s="3"/>
      <c r="I367" s="3"/>
      <c r="J367" s="3"/>
      <c r="K367" s="73"/>
      <c r="L367" s="74"/>
      <c r="Q367" s="3"/>
      <c r="S367" s="86"/>
    </row>
    <row r="368" spans="3:19" ht="21" customHeight="1">
      <c r="C368" s="3"/>
      <c r="D368" s="3"/>
      <c r="E368" s="3"/>
      <c r="F368" s="3"/>
      <c r="G368" s="3"/>
      <c r="H368" s="3"/>
      <c r="I368" s="3"/>
      <c r="J368" s="3"/>
      <c r="K368" s="73"/>
      <c r="L368" s="74"/>
      <c r="Q368" s="3"/>
      <c r="S368" s="86"/>
    </row>
    <row r="369" spans="3:19" ht="21" customHeight="1">
      <c r="C369" s="3"/>
      <c r="D369" s="3"/>
      <c r="E369" s="3"/>
      <c r="F369" s="3"/>
      <c r="G369" s="3"/>
      <c r="H369" s="3"/>
      <c r="I369" s="3"/>
      <c r="J369" s="3"/>
      <c r="K369" s="73"/>
      <c r="L369" s="74"/>
      <c r="Q369" s="3"/>
      <c r="S369" s="86"/>
    </row>
    <row r="370" spans="3:19" ht="21" customHeight="1">
      <c r="C370" s="3"/>
      <c r="D370" s="3"/>
      <c r="E370" s="3"/>
      <c r="F370" s="3"/>
      <c r="G370" s="3"/>
      <c r="H370" s="3"/>
      <c r="I370" s="3"/>
      <c r="J370" s="3"/>
      <c r="K370" s="73"/>
      <c r="L370" s="74"/>
      <c r="Q370" s="3"/>
      <c r="S370" s="86"/>
    </row>
    <row r="371" spans="3:19" ht="21" customHeight="1">
      <c r="C371" s="3"/>
      <c r="D371" s="3"/>
      <c r="E371" s="3"/>
      <c r="F371" s="3"/>
      <c r="G371" s="3"/>
      <c r="H371" s="3"/>
      <c r="I371" s="3"/>
      <c r="J371" s="3"/>
      <c r="K371" s="73"/>
      <c r="L371" s="74"/>
      <c r="Q371" s="3"/>
      <c r="S371" s="86"/>
    </row>
    <row r="372" spans="3:19" ht="21" customHeight="1">
      <c r="C372" s="3"/>
      <c r="D372" s="3"/>
      <c r="E372" s="3"/>
      <c r="F372" s="3"/>
      <c r="G372" s="3"/>
      <c r="H372" s="3"/>
      <c r="I372" s="3"/>
      <c r="J372" s="3"/>
      <c r="K372" s="73"/>
      <c r="L372" s="74"/>
      <c r="Q372" s="3"/>
      <c r="S372" s="86"/>
    </row>
    <row r="373" spans="3:19" ht="21" customHeight="1">
      <c r="C373" s="3"/>
      <c r="D373" s="3"/>
      <c r="E373" s="3"/>
      <c r="F373" s="3"/>
      <c r="G373" s="3"/>
      <c r="H373" s="3"/>
      <c r="I373" s="3"/>
      <c r="J373" s="3"/>
      <c r="K373" s="73"/>
      <c r="L373" s="74"/>
      <c r="Q373" s="3"/>
      <c r="S373" s="86"/>
    </row>
    <row r="374" spans="3:19" ht="21" customHeight="1">
      <c r="C374" s="3"/>
      <c r="D374" s="3"/>
      <c r="E374" s="3"/>
      <c r="F374" s="3"/>
      <c r="G374" s="3"/>
      <c r="H374" s="3"/>
      <c r="I374" s="3"/>
      <c r="J374" s="3"/>
      <c r="K374" s="73"/>
      <c r="L374" s="74"/>
      <c r="Q374" s="3"/>
      <c r="S374" s="86"/>
    </row>
    <row r="375" spans="3:19" ht="21" customHeight="1">
      <c r="C375" s="3"/>
      <c r="D375" s="3"/>
      <c r="E375" s="3"/>
      <c r="F375" s="3"/>
      <c r="G375" s="3"/>
      <c r="H375" s="3"/>
      <c r="I375" s="3"/>
      <c r="J375" s="3"/>
      <c r="K375" s="73"/>
      <c r="L375" s="74"/>
      <c r="Q375" s="3"/>
      <c r="S375" s="86"/>
    </row>
    <row r="376" spans="3:19" ht="21" customHeight="1">
      <c r="C376" s="3"/>
      <c r="D376" s="3"/>
      <c r="E376" s="3"/>
      <c r="F376" s="3"/>
      <c r="G376" s="3"/>
      <c r="H376" s="3"/>
      <c r="I376" s="3"/>
      <c r="J376" s="3"/>
      <c r="K376" s="73"/>
      <c r="L376" s="74"/>
      <c r="Q376" s="3"/>
      <c r="S376" s="86"/>
    </row>
    <row r="377" spans="3:19" ht="21" customHeight="1">
      <c r="C377" s="3"/>
      <c r="D377" s="3"/>
      <c r="E377" s="3"/>
      <c r="F377" s="3"/>
      <c r="G377" s="3"/>
      <c r="H377" s="3"/>
      <c r="I377" s="3"/>
      <c r="J377" s="3"/>
      <c r="K377" s="73"/>
      <c r="L377" s="74"/>
      <c r="Q377" s="3"/>
      <c r="S377" s="86"/>
    </row>
    <row r="378" spans="3:19" ht="21" customHeight="1">
      <c r="C378" s="3"/>
      <c r="D378" s="3"/>
      <c r="E378" s="3"/>
      <c r="F378" s="3"/>
      <c r="G378" s="3"/>
      <c r="H378" s="3"/>
      <c r="I378" s="3"/>
      <c r="J378" s="3"/>
      <c r="K378" s="73"/>
      <c r="L378" s="74"/>
      <c r="Q378" s="3"/>
      <c r="S378" s="86"/>
    </row>
    <row r="379" spans="3:19" ht="21" customHeight="1">
      <c r="C379" s="3"/>
      <c r="D379" s="3"/>
      <c r="E379" s="3"/>
      <c r="F379" s="3"/>
      <c r="G379" s="3"/>
      <c r="H379" s="3"/>
      <c r="I379" s="3"/>
      <c r="J379" s="3"/>
      <c r="K379" s="73"/>
      <c r="L379" s="74"/>
      <c r="Q379" s="3"/>
      <c r="S379" s="86"/>
    </row>
    <row r="380" spans="3:19" ht="21" customHeight="1">
      <c r="C380" s="3"/>
      <c r="D380" s="3"/>
      <c r="E380" s="3"/>
      <c r="F380" s="3"/>
      <c r="G380" s="3"/>
      <c r="H380" s="3"/>
      <c r="I380" s="3"/>
      <c r="J380" s="3"/>
      <c r="K380" s="73"/>
      <c r="L380" s="74"/>
      <c r="Q380" s="3"/>
      <c r="S380" s="86"/>
    </row>
    <row r="381" spans="3:19" ht="21" customHeight="1">
      <c r="C381" s="3"/>
      <c r="D381" s="3"/>
      <c r="E381" s="3"/>
      <c r="F381" s="3"/>
      <c r="G381" s="3"/>
      <c r="H381" s="3"/>
      <c r="I381" s="3"/>
      <c r="J381" s="3"/>
      <c r="K381" s="73"/>
      <c r="L381" s="74"/>
      <c r="Q381" s="3"/>
      <c r="S381" s="86"/>
    </row>
    <row r="382" spans="3:19" ht="21" customHeight="1">
      <c r="C382" s="3"/>
      <c r="D382" s="3"/>
      <c r="E382" s="3"/>
      <c r="F382" s="3"/>
      <c r="G382" s="3"/>
      <c r="H382" s="3"/>
      <c r="I382" s="3"/>
      <c r="J382" s="3"/>
      <c r="K382" s="73"/>
      <c r="L382" s="74"/>
      <c r="Q382" s="3"/>
      <c r="S382" s="86"/>
    </row>
    <row r="383" spans="3:19" ht="21" customHeight="1">
      <c r="C383" s="3"/>
      <c r="D383" s="3"/>
      <c r="E383" s="3"/>
      <c r="F383" s="3"/>
      <c r="G383" s="3"/>
      <c r="H383" s="3"/>
      <c r="I383" s="3"/>
      <c r="J383" s="3"/>
      <c r="K383" s="73"/>
      <c r="L383" s="74"/>
      <c r="Q383" s="3"/>
      <c r="S383" s="86"/>
    </row>
    <row r="384" spans="3:19" ht="21" customHeight="1">
      <c r="C384" s="3"/>
      <c r="D384" s="3"/>
      <c r="E384" s="3"/>
      <c r="F384" s="3"/>
      <c r="G384" s="3"/>
      <c r="H384" s="3"/>
      <c r="I384" s="3"/>
      <c r="J384" s="3"/>
      <c r="K384" s="73"/>
      <c r="L384" s="74"/>
      <c r="Q384" s="3"/>
      <c r="S384" s="86"/>
    </row>
    <row r="385" spans="3:19" ht="21" customHeight="1">
      <c r="C385" s="3"/>
      <c r="D385" s="3"/>
      <c r="E385" s="3"/>
      <c r="F385" s="3"/>
      <c r="G385" s="3"/>
      <c r="H385" s="3"/>
      <c r="I385" s="3"/>
      <c r="J385" s="3"/>
      <c r="K385" s="73"/>
      <c r="L385" s="74"/>
      <c r="Q385" s="3"/>
      <c r="S385" s="86"/>
    </row>
    <row r="386" spans="3:19" ht="21" customHeight="1">
      <c r="C386" s="3"/>
      <c r="D386" s="3"/>
      <c r="E386" s="3"/>
      <c r="F386" s="3"/>
      <c r="G386" s="3"/>
      <c r="H386" s="3"/>
      <c r="I386" s="3"/>
      <c r="J386" s="3"/>
      <c r="K386" s="73"/>
      <c r="L386" s="74"/>
      <c r="Q386" s="3"/>
      <c r="S386" s="86"/>
    </row>
    <row r="387" spans="3:19" ht="21" customHeight="1">
      <c r="C387" s="3"/>
      <c r="D387" s="3"/>
      <c r="E387" s="3"/>
      <c r="F387" s="3"/>
      <c r="G387" s="3"/>
      <c r="H387" s="3"/>
      <c r="I387" s="3"/>
      <c r="J387" s="3"/>
      <c r="K387" s="73"/>
      <c r="L387" s="74"/>
      <c r="Q387" s="3"/>
      <c r="S387" s="86"/>
    </row>
    <row r="388" spans="3:19" ht="21" customHeight="1">
      <c r="C388" s="3"/>
      <c r="D388" s="3"/>
      <c r="E388" s="3"/>
      <c r="F388" s="3"/>
      <c r="G388" s="3"/>
      <c r="H388" s="3"/>
      <c r="I388" s="3"/>
      <c r="J388" s="3"/>
      <c r="K388" s="73"/>
      <c r="L388" s="74"/>
      <c r="Q388" s="3"/>
      <c r="S388" s="86"/>
    </row>
    <row r="389" spans="3:19" ht="21" customHeight="1">
      <c r="C389" s="3"/>
      <c r="D389" s="3"/>
      <c r="E389" s="3"/>
      <c r="F389" s="3"/>
      <c r="G389" s="3"/>
      <c r="H389" s="3"/>
      <c r="I389" s="3"/>
      <c r="J389" s="3"/>
      <c r="K389" s="73"/>
      <c r="L389" s="74"/>
      <c r="Q389" s="3"/>
      <c r="S389" s="86"/>
    </row>
    <row r="390" spans="3:19" ht="21" customHeight="1">
      <c r="C390" s="3"/>
      <c r="D390" s="3"/>
      <c r="E390" s="3"/>
      <c r="F390" s="3"/>
      <c r="G390" s="3"/>
      <c r="H390" s="3"/>
      <c r="I390" s="3"/>
      <c r="J390" s="3"/>
      <c r="K390" s="73"/>
      <c r="L390" s="74"/>
      <c r="Q390" s="3"/>
      <c r="S390" s="86"/>
    </row>
    <row r="391" spans="3:19" ht="21" customHeight="1">
      <c r="C391" s="3"/>
      <c r="D391" s="3"/>
      <c r="E391" s="3"/>
      <c r="F391" s="3"/>
      <c r="G391" s="3"/>
      <c r="H391" s="3"/>
      <c r="I391" s="3"/>
      <c r="J391" s="3"/>
      <c r="K391" s="73"/>
      <c r="L391" s="74"/>
      <c r="Q391" s="3"/>
      <c r="S391" s="86"/>
    </row>
    <row r="392" spans="3:19" ht="21" customHeight="1">
      <c r="C392" s="3"/>
      <c r="D392" s="3"/>
      <c r="E392" s="3"/>
      <c r="F392" s="3"/>
      <c r="G392" s="3"/>
      <c r="H392" s="3"/>
      <c r="I392" s="3"/>
      <c r="J392" s="3"/>
      <c r="K392" s="73"/>
      <c r="L392" s="74"/>
      <c r="Q392" s="3"/>
      <c r="S392" s="86"/>
    </row>
    <row r="393" spans="3:19" ht="21" customHeight="1">
      <c r="C393" s="3"/>
      <c r="D393" s="3"/>
      <c r="E393" s="3"/>
      <c r="F393" s="3"/>
      <c r="G393" s="3"/>
      <c r="H393" s="3"/>
      <c r="I393" s="3"/>
      <c r="J393" s="3"/>
      <c r="K393" s="73"/>
      <c r="L393" s="74"/>
      <c r="Q393" s="3"/>
      <c r="S393" s="86"/>
    </row>
    <row r="394" spans="3:19" ht="21" customHeight="1">
      <c r="C394" s="3"/>
      <c r="D394" s="3"/>
      <c r="E394" s="3"/>
      <c r="F394" s="3"/>
      <c r="G394" s="3"/>
      <c r="H394" s="3"/>
      <c r="I394" s="3"/>
      <c r="J394" s="3"/>
      <c r="K394" s="73"/>
      <c r="L394" s="74"/>
      <c r="Q394" s="3"/>
      <c r="S394" s="86"/>
    </row>
    <row r="395" spans="3:19" ht="21" customHeight="1">
      <c r="C395" s="3"/>
      <c r="D395" s="3"/>
      <c r="E395" s="3"/>
      <c r="F395" s="3"/>
      <c r="G395" s="3"/>
      <c r="H395" s="3"/>
      <c r="I395" s="3"/>
      <c r="J395" s="3"/>
      <c r="K395" s="73"/>
      <c r="L395" s="74"/>
      <c r="Q395" s="3"/>
      <c r="S395" s="86"/>
    </row>
    <row r="396" spans="3:19" ht="21" customHeight="1">
      <c r="C396" s="3"/>
      <c r="D396" s="3"/>
      <c r="E396" s="3"/>
      <c r="F396" s="3"/>
      <c r="G396" s="3"/>
      <c r="H396" s="3"/>
      <c r="I396" s="3"/>
      <c r="J396" s="3"/>
      <c r="K396" s="73"/>
      <c r="L396" s="74"/>
      <c r="Q396" s="3"/>
      <c r="S396" s="86"/>
    </row>
    <row r="397" spans="3:19" ht="21" customHeight="1">
      <c r="C397" s="3"/>
      <c r="D397" s="3"/>
      <c r="E397" s="3"/>
      <c r="F397" s="3"/>
      <c r="G397" s="3"/>
      <c r="H397" s="3"/>
      <c r="I397" s="3"/>
      <c r="J397" s="3"/>
      <c r="K397" s="73"/>
      <c r="L397" s="74"/>
      <c r="Q397" s="3"/>
      <c r="S397" s="86"/>
    </row>
    <row r="398" spans="3:19" ht="21" customHeight="1">
      <c r="C398" s="3"/>
      <c r="D398" s="3"/>
      <c r="E398" s="3"/>
      <c r="F398" s="3"/>
      <c r="G398" s="3"/>
      <c r="H398" s="3"/>
      <c r="I398" s="3"/>
      <c r="J398" s="3"/>
      <c r="K398" s="73"/>
      <c r="L398" s="74"/>
      <c r="Q398" s="3"/>
      <c r="S398" s="86"/>
    </row>
    <row r="399" spans="3:19" ht="21" customHeight="1">
      <c r="C399" s="3"/>
      <c r="D399" s="3"/>
      <c r="E399" s="3"/>
      <c r="F399" s="3"/>
      <c r="G399" s="3"/>
      <c r="H399" s="3"/>
      <c r="I399" s="3"/>
      <c r="J399" s="3"/>
      <c r="K399" s="73"/>
      <c r="L399" s="74"/>
      <c r="Q399" s="3"/>
      <c r="S399" s="86"/>
    </row>
    <row r="400" spans="3:19" ht="21" customHeight="1">
      <c r="C400" s="3"/>
      <c r="D400" s="3"/>
      <c r="E400" s="3"/>
      <c r="F400" s="3"/>
      <c r="G400" s="3"/>
      <c r="H400" s="3"/>
      <c r="I400" s="3"/>
      <c r="J400" s="3"/>
      <c r="K400" s="73"/>
      <c r="L400" s="74"/>
      <c r="Q400" s="3"/>
      <c r="S400" s="86"/>
    </row>
    <row r="401" spans="3:19" ht="21" customHeight="1">
      <c r="C401" s="3"/>
      <c r="D401" s="3"/>
      <c r="E401" s="3"/>
      <c r="F401" s="3"/>
      <c r="G401" s="3"/>
      <c r="H401" s="3"/>
      <c r="I401" s="3"/>
      <c r="J401" s="3"/>
      <c r="K401" s="73"/>
      <c r="L401" s="74"/>
      <c r="Q401" s="3"/>
      <c r="S401" s="86"/>
    </row>
    <row r="402" spans="3:19" ht="21" customHeight="1">
      <c r="C402" s="3"/>
      <c r="D402" s="3"/>
      <c r="E402" s="3"/>
      <c r="F402" s="3"/>
      <c r="G402" s="3"/>
      <c r="H402" s="3"/>
      <c r="I402" s="3"/>
      <c r="J402" s="3"/>
      <c r="K402" s="73"/>
      <c r="L402" s="74"/>
      <c r="Q402" s="3"/>
      <c r="S402" s="86"/>
    </row>
    <row r="403" spans="3:19" ht="21" customHeight="1">
      <c r="C403" s="3"/>
      <c r="D403" s="3"/>
      <c r="E403" s="3"/>
      <c r="F403" s="3"/>
      <c r="G403" s="3"/>
      <c r="H403" s="3"/>
      <c r="I403" s="3"/>
      <c r="J403" s="3"/>
      <c r="K403" s="73"/>
      <c r="L403" s="74"/>
      <c r="Q403" s="3"/>
      <c r="S403" s="86"/>
    </row>
    <row r="404" spans="3:19" ht="21" customHeight="1">
      <c r="C404" s="3"/>
      <c r="D404" s="3"/>
      <c r="E404" s="3"/>
      <c r="F404" s="3"/>
      <c r="G404" s="3"/>
      <c r="H404" s="3"/>
      <c r="I404" s="3"/>
      <c r="J404" s="3"/>
      <c r="K404" s="73"/>
      <c r="L404" s="74"/>
      <c r="Q404" s="3"/>
      <c r="S404" s="86"/>
    </row>
    <row r="405" spans="3:19" ht="21" customHeight="1">
      <c r="C405" s="3"/>
      <c r="D405" s="3"/>
      <c r="E405" s="3"/>
      <c r="F405" s="3"/>
      <c r="G405" s="3"/>
      <c r="H405" s="3"/>
      <c r="I405" s="3"/>
      <c r="J405" s="3"/>
      <c r="K405" s="73"/>
      <c r="L405" s="74"/>
      <c r="Q405" s="3"/>
      <c r="S405" s="86"/>
    </row>
    <row r="406" spans="3:19" ht="21" customHeight="1">
      <c r="C406" s="3"/>
      <c r="D406" s="3"/>
      <c r="E406" s="3"/>
      <c r="F406" s="3"/>
      <c r="G406" s="3"/>
      <c r="H406" s="3"/>
      <c r="I406" s="3"/>
      <c r="J406" s="3"/>
      <c r="K406" s="73"/>
      <c r="L406" s="74"/>
      <c r="Q406" s="3"/>
      <c r="S406" s="86"/>
    </row>
    <row r="407" spans="3:19" ht="21" customHeight="1">
      <c r="C407" s="3"/>
      <c r="D407" s="3"/>
      <c r="E407" s="3"/>
      <c r="F407" s="3"/>
      <c r="G407" s="3"/>
      <c r="H407" s="3"/>
      <c r="I407" s="3"/>
      <c r="J407" s="3"/>
      <c r="K407" s="73"/>
      <c r="L407" s="74"/>
      <c r="Q407" s="3"/>
      <c r="S407" s="86"/>
    </row>
    <row r="408" spans="3:19" ht="21" customHeight="1">
      <c r="C408" s="3"/>
      <c r="D408" s="3"/>
      <c r="E408" s="3"/>
      <c r="F408" s="3"/>
      <c r="G408" s="3"/>
      <c r="H408" s="3"/>
      <c r="I408" s="3"/>
      <c r="J408" s="3"/>
      <c r="K408" s="73"/>
      <c r="L408" s="74"/>
      <c r="Q408" s="3"/>
      <c r="S408" s="86"/>
    </row>
    <row r="409" spans="3:19" ht="21" customHeight="1">
      <c r="C409" s="3"/>
      <c r="D409" s="3"/>
      <c r="E409" s="3"/>
      <c r="F409" s="3"/>
      <c r="G409" s="3"/>
      <c r="H409" s="3"/>
      <c r="I409" s="3"/>
      <c r="J409" s="3"/>
      <c r="K409" s="73"/>
      <c r="L409" s="74"/>
      <c r="Q409" s="3"/>
      <c r="S409" s="86"/>
    </row>
    <row r="410" spans="3:19" ht="21" customHeight="1">
      <c r="C410" s="3"/>
      <c r="D410" s="3"/>
      <c r="E410" s="3"/>
      <c r="F410" s="3"/>
      <c r="G410" s="3"/>
      <c r="H410" s="3"/>
      <c r="I410" s="3"/>
      <c r="J410" s="3"/>
      <c r="K410" s="73"/>
      <c r="L410" s="74"/>
      <c r="Q410" s="3"/>
      <c r="S410" s="86"/>
    </row>
    <row r="411" spans="3:19" ht="21" customHeight="1">
      <c r="C411" s="3"/>
      <c r="D411" s="3"/>
      <c r="E411" s="3"/>
      <c r="F411" s="3"/>
      <c r="G411" s="3"/>
      <c r="H411" s="3"/>
      <c r="I411" s="3"/>
      <c r="J411" s="3"/>
      <c r="K411" s="73"/>
      <c r="L411" s="74"/>
      <c r="Q411" s="3"/>
      <c r="S411" s="86"/>
    </row>
    <row r="412" spans="3:19" ht="21" customHeight="1">
      <c r="C412" s="3"/>
      <c r="D412" s="3"/>
      <c r="E412" s="3"/>
      <c r="F412" s="3"/>
      <c r="G412" s="3"/>
      <c r="H412" s="3"/>
      <c r="I412" s="3"/>
      <c r="J412" s="3"/>
      <c r="K412" s="73"/>
      <c r="L412" s="74"/>
      <c r="Q412" s="3"/>
      <c r="S412" s="86"/>
    </row>
    <row r="413" spans="3:19" ht="21" customHeight="1">
      <c r="C413" s="3"/>
      <c r="D413" s="3"/>
      <c r="E413" s="3"/>
      <c r="F413" s="3"/>
      <c r="G413" s="3"/>
      <c r="H413" s="3"/>
      <c r="I413" s="3"/>
      <c r="J413" s="3"/>
      <c r="K413" s="73"/>
      <c r="L413" s="74"/>
      <c r="Q413" s="3"/>
      <c r="S413" s="86"/>
    </row>
    <row r="414" spans="3:19" ht="21" customHeight="1">
      <c r="C414" s="3"/>
      <c r="D414" s="3"/>
      <c r="E414" s="3"/>
      <c r="F414" s="3"/>
      <c r="G414" s="3"/>
      <c r="H414" s="3"/>
      <c r="I414" s="3"/>
      <c r="J414" s="3"/>
      <c r="K414" s="73"/>
      <c r="L414" s="74"/>
      <c r="Q414" s="3"/>
      <c r="S414" s="86"/>
    </row>
    <row r="415" spans="3:19" ht="21" customHeight="1">
      <c r="C415" s="3"/>
      <c r="D415" s="3"/>
      <c r="E415" s="3"/>
      <c r="F415" s="3"/>
      <c r="G415" s="3"/>
      <c r="H415" s="3"/>
      <c r="I415" s="3"/>
      <c r="J415" s="3"/>
      <c r="K415" s="73"/>
      <c r="L415" s="74"/>
      <c r="Q415" s="3"/>
      <c r="S415" s="86"/>
    </row>
    <row r="416" spans="3:19" ht="21" customHeight="1">
      <c r="C416" s="3"/>
      <c r="D416" s="3"/>
      <c r="E416" s="3"/>
      <c r="F416" s="3"/>
      <c r="G416" s="3"/>
      <c r="H416" s="3"/>
      <c r="I416" s="3"/>
      <c r="J416" s="3"/>
      <c r="K416" s="73"/>
      <c r="L416" s="74"/>
      <c r="Q416" s="3"/>
      <c r="S416" s="86"/>
    </row>
    <row r="417" spans="3:19" ht="21" customHeight="1">
      <c r="C417" s="3"/>
      <c r="D417" s="3"/>
      <c r="E417" s="3"/>
      <c r="F417" s="3"/>
      <c r="G417" s="3"/>
      <c r="H417" s="3"/>
      <c r="I417" s="3"/>
      <c r="J417" s="3"/>
      <c r="K417" s="73"/>
      <c r="L417" s="74"/>
      <c r="Q417" s="3"/>
      <c r="S417" s="86"/>
    </row>
    <row r="418" spans="3:19" ht="21" customHeight="1">
      <c r="C418" s="3"/>
      <c r="D418" s="3"/>
      <c r="E418" s="3"/>
      <c r="F418" s="3"/>
      <c r="G418" s="3"/>
      <c r="H418" s="3"/>
      <c r="I418" s="3"/>
      <c r="J418" s="3"/>
      <c r="K418" s="73"/>
      <c r="L418" s="74"/>
      <c r="Q418" s="3"/>
      <c r="S418" s="86"/>
    </row>
    <row r="419" spans="3:19" ht="21" customHeight="1">
      <c r="C419" s="3"/>
      <c r="D419" s="3"/>
      <c r="E419" s="3"/>
      <c r="F419" s="3"/>
      <c r="G419" s="3"/>
      <c r="H419" s="3"/>
      <c r="I419" s="3"/>
      <c r="J419" s="3"/>
      <c r="K419" s="73"/>
      <c r="L419" s="74"/>
      <c r="Q419" s="3"/>
      <c r="S419" s="86"/>
    </row>
    <row r="420" spans="3:19" ht="21" customHeight="1">
      <c r="C420" s="3"/>
      <c r="D420" s="3"/>
      <c r="E420" s="3"/>
      <c r="F420" s="3"/>
      <c r="G420" s="3"/>
      <c r="H420" s="3"/>
      <c r="I420" s="3"/>
      <c r="J420" s="3"/>
      <c r="K420" s="73"/>
      <c r="L420" s="74"/>
      <c r="Q420" s="3"/>
      <c r="S420" s="86"/>
    </row>
    <row r="421" spans="3:19" ht="21" customHeight="1">
      <c r="C421" s="3"/>
      <c r="D421" s="3"/>
      <c r="E421" s="3"/>
      <c r="F421" s="3"/>
      <c r="G421" s="3"/>
      <c r="H421" s="3"/>
      <c r="I421" s="3"/>
      <c r="J421" s="3"/>
      <c r="K421" s="73"/>
      <c r="L421" s="74"/>
      <c r="Q421" s="3"/>
      <c r="S421" s="86"/>
    </row>
    <row r="422" spans="3:19" ht="21" customHeight="1">
      <c r="C422" s="3"/>
      <c r="D422" s="3"/>
      <c r="E422" s="3"/>
      <c r="F422" s="3"/>
      <c r="G422" s="3"/>
      <c r="H422" s="3"/>
      <c r="I422" s="3"/>
      <c r="J422" s="3"/>
      <c r="K422" s="73"/>
      <c r="L422" s="74"/>
      <c r="Q422" s="3"/>
      <c r="S422" s="86"/>
    </row>
    <row r="423" spans="3:19" ht="21" customHeight="1">
      <c r="C423" s="3"/>
      <c r="D423" s="3"/>
      <c r="E423" s="3"/>
      <c r="F423" s="3"/>
      <c r="G423" s="3"/>
      <c r="H423" s="3"/>
      <c r="I423" s="3"/>
      <c r="J423" s="3"/>
      <c r="K423" s="73"/>
      <c r="L423" s="74"/>
      <c r="Q423" s="3"/>
      <c r="S423" s="86"/>
    </row>
    <row r="424" spans="3:19" ht="21" customHeight="1">
      <c r="C424" s="3"/>
      <c r="D424" s="3"/>
      <c r="E424" s="3"/>
      <c r="F424" s="3"/>
      <c r="G424" s="3"/>
      <c r="H424" s="3"/>
      <c r="I424" s="3"/>
      <c r="J424" s="3"/>
      <c r="K424" s="73"/>
      <c r="L424" s="74"/>
      <c r="Q424" s="3"/>
      <c r="S424" s="86"/>
    </row>
    <row r="425" spans="3:19" ht="21" customHeight="1">
      <c r="C425" s="3"/>
      <c r="D425" s="3"/>
      <c r="E425" s="3"/>
      <c r="F425" s="3"/>
      <c r="G425" s="3"/>
      <c r="H425" s="3"/>
      <c r="I425" s="3"/>
      <c r="J425" s="3"/>
      <c r="K425" s="73"/>
      <c r="L425" s="74"/>
      <c r="Q425" s="3"/>
      <c r="S425" s="86"/>
    </row>
    <row r="426" spans="3:19" ht="21" customHeight="1">
      <c r="C426" s="3"/>
      <c r="D426" s="3"/>
      <c r="E426" s="3"/>
      <c r="F426" s="3"/>
      <c r="G426" s="3"/>
      <c r="H426" s="3"/>
      <c r="I426" s="3"/>
      <c r="J426" s="3"/>
      <c r="K426" s="73"/>
      <c r="L426" s="74"/>
      <c r="Q426" s="3"/>
      <c r="S426" s="86"/>
    </row>
    <row r="427" spans="3:19" ht="21" customHeight="1">
      <c r="C427" s="3"/>
      <c r="D427" s="3"/>
      <c r="E427" s="3"/>
      <c r="F427" s="3"/>
      <c r="G427" s="3"/>
      <c r="H427" s="3"/>
      <c r="I427" s="3"/>
      <c r="J427" s="3"/>
      <c r="K427" s="73"/>
      <c r="L427" s="74"/>
      <c r="Q427" s="3"/>
      <c r="S427" s="86"/>
    </row>
    <row r="428" spans="3:19" ht="21" customHeight="1">
      <c r="C428" s="3"/>
      <c r="D428" s="3"/>
      <c r="E428" s="3"/>
      <c r="F428" s="3"/>
      <c r="G428" s="3"/>
      <c r="H428" s="3"/>
      <c r="I428" s="3"/>
      <c r="J428" s="3"/>
      <c r="K428" s="73"/>
      <c r="L428" s="74"/>
      <c r="Q428" s="3"/>
      <c r="S428" s="86"/>
    </row>
    <row r="429" spans="3:19" ht="21" customHeight="1">
      <c r="C429" s="3"/>
      <c r="D429" s="3"/>
      <c r="E429" s="3"/>
      <c r="F429" s="3"/>
      <c r="G429" s="3"/>
      <c r="H429" s="3"/>
      <c r="I429" s="3"/>
      <c r="J429" s="3"/>
      <c r="K429" s="73"/>
      <c r="L429" s="74"/>
      <c r="Q429" s="3"/>
      <c r="S429" s="86"/>
    </row>
    <row r="430" spans="3:19" ht="21" customHeight="1">
      <c r="C430" s="3"/>
      <c r="D430" s="3"/>
      <c r="E430" s="3"/>
      <c r="F430" s="3"/>
      <c r="G430" s="3"/>
      <c r="H430" s="3"/>
      <c r="I430" s="3"/>
      <c r="J430" s="3"/>
      <c r="K430" s="73"/>
      <c r="L430" s="74"/>
      <c r="Q430" s="3"/>
      <c r="S430" s="86"/>
    </row>
    <row r="431" spans="3:19" ht="21" customHeight="1">
      <c r="C431" s="3"/>
      <c r="D431" s="3"/>
      <c r="E431" s="3"/>
      <c r="F431" s="3"/>
      <c r="G431" s="3"/>
      <c r="H431" s="3"/>
      <c r="I431" s="3"/>
      <c r="J431" s="3"/>
      <c r="K431" s="73"/>
      <c r="L431" s="74"/>
      <c r="Q431" s="3"/>
      <c r="S431" s="86"/>
    </row>
    <row r="432" spans="3:19" ht="21" customHeight="1">
      <c r="C432" s="3"/>
      <c r="D432" s="3"/>
      <c r="E432" s="3"/>
      <c r="F432" s="3"/>
      <c r="G432" s="3"/>
      <c r="H432" s="3"/>
      <c r="I432" s="3"/>
      <c r="J432" s="3"/>
      <c r="K432" s="73"/>
      <c r="L432" s="74"/>
      <c r="Q432" s="3"/>
      <c r="S432" s="86"/>
    </row>
    <row r="433" spans="3:19" ht="21" customHeight="1">
      <c r="C433" s="3"/>
      <c r="D433" s="3"/>
      <c r="E433" s="3"/>
      <c r="F433" s="3"/>
      <c r="G433" s="3"/>
      <c r="H433" s="3"/>
      <c r="I433" s="3"/>
      <c r="J433" s="3"/>
      <c r="K433" s="73"/>
      <c r="L433" s="74"/>
      <c r="Q433" s="3"/>
      <c r="S433" s="86"/>
    </row>
    <row r="434" spans="3:19" ht="21" customHeight="1">
      <c r="C434" s="3"/>
      <c r="D434" s="3"/>
      <c r="E434" s="3"/>
      <c r="F434" s="3"/>
      <c r="G434" s="3"/>
      <c r="H434" s="3"/>
      <c r="I434" s="3"/>
      <c r="J434" s="3"/>
      <c r="K434" s="73"/>
      <c r="L434" s="74"/>
      <c r="Q434" s="3"/>
      <c r="S434" s="86"/>
    </row>
    <row r="435" spans="3:19" ht="21" customHeight="1">
      <c r="C435" s="3"/>
      <c r="D435" s="3"/>
      <c r="E435" s="3"/>
      <c r="F435" s="3"/>
      <c r="G435" s="3"/>
      <c r="H435" s="3"/>
      <c r="I435" s="3"/>
      <c r="J435" s="3"/>
      <c r="K435" s="73"/>
      <c r="L435" s="74"/>
      <c r="Q435" s="3"/>
      <c r="S435" s="86"/>
    </row>
    <row r="436" spans="3:19" ht="21" customHeight="1">
      <c r="C436" s="3"/>
      <c r="D436" s="3"/>
      <c r="E436" s="3"/>
      <c r="F436" s="3"/>
      <c r="G436" s="3"/>
      <c r="H436" s="3"/>
      <c r="I436" s="3"/>
      <c r="J436" s="3"/>
      <c r="K436" s="73"/>
      <c r="L436" s="74"/>
      <c r="Q436" s="3"/>
      <c r="S436" s="86"/>
    </row>
    <row r="437" spans="3:19" ht="21" customHeight="1">
      <c r="C437" s="3"/>
      <c r="D437" s="3"/>
      <c r="E437" s="3"/>
      <c r="F437" s="3"/>
      <c r="G437" s="3"/>
      <c r="H437" s="3"/>
      <c r="I437" s="3"/>
      <c r="J437" s="3"/>
      <c r="K437" s="73"/>
      <c r="L437" s="74"/>
      <c r="Q437" s="3"/>
      <c r="S437" s="86"/>
    </row>
    <row r="438" spans="3:19" ht="21" customHeight="1">
      <c r="C438" s="3"/>
      <c r="D438" s="3"/>
      <c r="E438" s="3"/>
      <c r="F438" s="3"/>
      <c r="G438" s="3"/>
      <c r="H438" s="3"/>
      <c r="I438" s="3"/>
      <c r="J438" s="3"/>
      <c r="K438" s="73"/>
      <c r="L438" s="74"/>
      <c r="Q438" s="3"/>
      <c r="S438" s="86"/>
    </row>
    <row r="439" spans="3:19" ht="21" customHeight="1">
      <c r="C439" s="3"/>
      <c r="D439" s="3"/>
      <c r="E439" s="3"/>
      <c r="F439" s="3"/>
      <c r="G439" s="3"/>
      <c r="H439" s="3"/>
      <c r="I439" s="3"/>
      <c r="J439" s="3"/>
      <c r="K439" s="73"/>
      <c r="L439" s="74"/>
      <c r="Q439" s="3"/>
      <c r="S439" s="86"/>
    </row>
    <row r="440" spans="3:19" ht="21" customHeight="1">
      <c r="C440" s="3"/>
      <c r="D440" s="3"/>
      <c r="E440" s="3"/>
      <c r="F440" s="3"/>
      <c r="G440" s="3"/>
      <c r="H440" s="3"/>
      <c r="I440" s="3"/>
      <c r="J440" s="3"/>
      <c r="K440" s="73"/>
      <c r="L440" s="74"/>
      <c r="Q440" s="3"/>
      <c r="S440" s="86"/>
    </row>
    <row r="441" spans="3:19" ht="21" customHeight="1">
      <c r="C441" s="3"/>
      <c r="D441" s="3"/>
      <c r="E441" s="3"/>
      <c r="F441" s="3"/>
      <c r="G441" s="3"/>
      <c r="H441" s="3"/>
      <c r="I441" s="3"/>
      <c r="J441" s="3"/>
      <c r="K441" s="73"/>
      <c r="L441" s="74"/>
      <c r="Q441" s="3"/>
      <c r="S441" s="86"/>
    </row>
    <row r="442" spans="3:19" ht="21" customHeight="1">
      <c r="C442" s="3"/>
      <c r="D442" s="3"/>
      <c r="E442" s="3"/>
      <c r="F442" s="3"/>
      <c r="G442" s="3"/>
      <c r="H442" s="3"/>
      <c r="I442" s="3"/>
      <c r="J442" s="3"/>
      <c r="K442" s="73"/>
      <c r="L442" s="74"/>
      <c r="Q442" s="3"/>
      <c r="S442" s="86"/>
    </row>
    <row r="443" spans="3:19" ht="21" customHeight="1">
      <c r="C443" s="3"/>
      <c r="D443" s="3"/>
      <c r="E443" s="3"/>
      <c r="F443" s="3"/>
      <c r="G443" s="3"/>
      <c r="H443" s="3"/>
      <c r="I443" s="3"/>
      <c r="J443" s="3"/>
      <c r="K443" s="73"/>
      <c r="L443" s="74"/>
      <c r="Q443" s="3"/>
      <c r="S443" s="86"/>
    </row>
    <row r="444" spans="3:19" ht="21" customHeight="1">
      <c r="C444" s="3"/>
      <c r="D444" s="3"/>
      <c r="E444" s="3"/>
      <c r="F444" s="3"/>
      <c r="G444" s="3"/>
      <c r="H444" s="3"/>
      <c r="I444" s="3"/>
      <c r="J444" s="3"/>
      <c r="K444" s="73"/>
      <c r="L444" s="74"/>
      <c r="Q444" s="3"/>
      <c r="S444" s="86"/>
    </row>
    <row r="445" spans="3:19" ht="21" customHeight="1">
      <c r="C445" s="3"/>
      <c r="D445" s="3"/>
      <c r="E445" s="3"/>
      <c r="F445" s="3"/>
      <c r="G445" s="3"/>
      <c r="H445" s="3"/>
      <c r="I445" s="3"/>
      <c r="J445" s="3"/>
      <c r="K445" s="73"/>
      <c r="L445" s="74"/>
      <c r="Q445" s="3"/>
      <c r="S445" s="86"/>
    </row>
    <row r="446" spans="3:19" ht="21" customHeight="1">
      <c r="C446" s="3"/>
      <c r="D446" s="3"/>
      <c r="E446" s="3"/>
      <c r="F446" s="3"/>
      <c r="G446" s="3"/>
      <c r="H446" s="3"/>
      <c r="I446" s="3"/>
      <c r="J446" s="3"/>
      <c r="K446" s="73"/>
      <c r="L446" s="74"/>
      <c r="Q446" s="3"/>
      <c r="S446" s="86"/>
    </row>
    <row r="447" spans="3:19" ht="21" customHeight="1">
      <c r="C447" s="3"/>
      <c r="D447" s="3"/>
      <c r="E447" s="3"/>
      <c r="F447" s="3"/>
      <c r="G447" s="3"/>
      <c r="H447" s="3"/>
      <c r="I447" s="3"/>
      <c r="J447" s="3"/>
      <c r="K447" s="73"/>
      <c r="L447" s="74"/>
      <c r="Q447" s="3"/>
      <c r="S447" s="86"/>
    </row>
    <row r="448" spans="3:19" ht="21" customHeight="1">
      <c r="C448" s="3"/>
      <c r="D448" s="3"/>
      <c r="E448" s="3"/>
      <c r="F448" s="3"/>
      <c r="G448" s="3"/>
      <c r="H448" s="3"/>
      <c r="I448" s="3"/>
      <c r="J448" s="3"/>
      <c r="K448" s="73"/>
      <c r="L448" s="74"/>
      <c r="Q448" s="3"/>
      <c r="S448" s="86"/>
    </row>
    <row r="449" spans="3:19" ht="21" customHeight="1">
      <c r="C449" s="3"/>
      <c r="D449" s="3"/>
      <c r="E449" s="3"/>
      <c r="F449" s="3"/>
      <c r="G449" s="3"/>
      <c r="H449" s="3"/>
      <c r="I449" s="3"/>
      <c r="J449" s="3"/>
      <c r="K449" s="73"/>
      <c r="L449" s="74"/>
      <c r="Q449" s="3"/>
      <c r="S449" s="86"/>
    </row>
    <row r="450" spans="3:19" ht="21" customHeight="1">
      <c r="C450" s="3"/>
      <c r="D450" s="3"/>
      <c r="E450" s="3"/>
      <c r="F450" s="3"/>
      <c r="G450" s="3"/>
      <c r="H450" s="3"/>
      <c r="I450" s="3"/>
      <c r="J450" s="3"/>
      <c r="K450" s="73"/>
      <c r="L450" s="74"/>
      <c r="Q450" s="3"/>
      <c r="S450" s="86"/>
    </row>
    <row r="451" spans="3:19" ht="21" customHeight="1">
      <c r="C451" s="3"/>
      <c r="D451" s="3"/>
      <c r="E451" s="3"/>
      <c r="F451" s="3"/>
      <c r="G451" s="3"/>
      <c r="H451" s="3"/>
      <c r="I451" s="3"/>
      <c r="J451" s="3"/>
      <c r="K451" s="73"/>
      <c r="L451" s="74"/>
      <c r="Q451" s="3"/>
      <c r="S451" s="86"/>
    </row>
    <row r="452" spans="3:19" ht="21" customHeight="1">
      <c r="C452" s="3"/>
      <c r="D452" s="3"/>
      <c r="E452" s="3"/>
      <c r="F452" s="3"/>
      <c r="G452" s="3"/>
      <c r="H452" s="3"/>
      <c r="I452" s="3"/>
      <c r="J452" s="3"/>
      <c r="K452" s="73"/>
      <c r="L452" s="74"/>
      <c r="Q452" s="3"/>
      <c r="S452" s="86"/>
    </row>
    <row r="453" spans="3:19" ht="21" customHeight="1">
      <c r="C453" s="3"/>
      <c r="D453" s="3"/>
      <c r="E453" s="3"/>
      <c r="F453" s="3"/>
      <c r="G453" s="3"/>
      <c r="H453" s="3"/>
      <c r="I453" s="3"/>
      <c r="J453" s="3"/>
      <c r="K453" s="73"/>
      <c r="L453" s="74"/>
      <c r="Q453" s="3"/>
      <c r="S453" s="86"/>
    </row>
    <row r="454" spans="3:19" ht="21" customHeight="1">
      <c r="C454" s="3"/>
      <c r="D454" s="3"/>
      <c r="E454" s="3"/>
      <c r="F454" s="3"/>
      <c r="G454" s="3"/>
      <c r="H454" s="3"/>
      <c r="I454" s="3"/>
      <c r="J454" s="3"/>
      <c r="K454" s="73"/>
      <c r="L454" s="74"/>
      <c r="Q454" s="3"/>
      <c r="S454" s="86"/>
    </row>
    <row r="455" spans="3:19" ht="21" customHeight="1">
      <c r="C455" s="3"/>
      <c r="D455" s="3"/>
      <c r="E455" s="3"/>
      <c r="F455" s="3"/>
      <c r="G455" s="3"/>
      <c r="H455" s="3"/>
      <c r="I455" s="3"/>
      <c r="J455" s="3"/>
      <c r="K455" s="73"/>
      <c r="L455" s="74"/>
      <c r="Q455" s="3"/>
      <c r="S455" s="86"/>
    </row>
    <row r="456" spans="3:19" ht="21" customHeight="1">
      <c r="C456" s="3"/>
      <c r="D456" s="3"/>
      <c r="E456" s="3"/>
      <c r="F456" s="3"/>
      <c r="G456" s="3"/>
      <c r="H456" s="3"/>
      <c r="I456" s="3"/>
      <c r="J456" s="3"/>
      <c r="K456" s="73"/>
      <c r="L456" s="74"/>
      <c r="Q456" s="3"/>
      <c r="S456" s="86"/>
    </row>
    <row r="457" spans="3:19" ht="21" customHeight="1">
      <c r="C457" s="3"/>
      <c r="D457" s="3"/>
      <c r="E457" s="3"/>
      <c r="F457" s="3"/>
      <c r="G457" s="3"/>
      <c r="H457" s="3"/>
      <c r="I457" s="3"/>
      <c r="J457" s="3"/>
      <c r="K457" s="73"/>
      <c r="L457" s="74"/>
      <c r="Q457" s="3"/>
      <c r="S457" s="86"/>
    </row>
    <row r="458" spans="3:19" ht="21" customHeight="1">
      <c r="C458" s="3"/>
      <c r="D458" s="3"/>
      <c r="E458" s="3"/>
      <c r="F458" s="3"/>
      <c r="G458" s="3"/>
      <c r="H458" s="3"/>
      <c r="I458" s="3"/>
      <c r="J458" s="3"/>
      <c r="K458" s="73"/>
      <c r="L458" s="74"/>
      <c r="Q458" s="3"/>
      <c r="S458" s="86"/>
    </row>
    <row r="459" spans="3:19" ht="21" customHeight="1">
      <c r="C459" s="3"/>
      <c r="D459" s="3"/>
      <c r="E459" s="3"/>
      <c r="F459" s="3"/>
      <c r="G459" s="3"/>
      <c r="H459" s="3"/>
      <c r="I459" s="3"/>
      <c r="J459" s="3"/>
      <c r="K459" s="73"/>
      <c r="L459" s="74"/>
      <c r="Q459" s="3"/>
      <c r="S459" s="86"/>
    </row>
    <row r="460" spans="3:19" ht="21" customHeight="1">
      <c r="C460" s="3"/>
      <c r="D460" s="3"/>
      <c r="E460" s="3"/>
      <c r="F460" s="3"/>
      <c r="G460" s="3"/>
      <c r="H460" s="3"/>
      <c r="I460" s="3"/>
      <c r="J460" s="3"/>
      <c r="K460" s="73"/>
      <c r="L460" s="74"/>
      <c r="Q460" s="3"/>
      <c r="S460" s="86"/>
    </row>
    <row r="461" spans="3:19" ht="21" customHeight="1">
      <c r="C461" s="3"/>
      <c r="D461" s="3"/>
      <c r="E461" s="3"/>
      <c r="F461" s="3"/>
      <c r="G461" s="3"/>
      <c r="H461" s="3"/>
      <c r="I461" s="3"/>
      <c r="J461" s="3"/>
      <c r="K461" s="73"/>
      <c r="L461" s="74"/>
      <c r="Q461" s="3"/>
      <c r="S461" s="86"/>
    </row>
    <row r="462" spans="3:19" ht="21" customHeight="1">
      <c r="C462" s="3"/>
      <c r="D462" s="3"/>
      <c r="E462" s="3"/>
      <c r="F462" s="3"/>
      <c r="G462" s="3"/>
      <c r="H462" s="3"/>
      <c r="I462" s="3"/>
      <c r="J462" s="3"/>
      <c r="K462" s="73"/>
      <c r="L462" s="74"/>
      <c r="Q462" s="3"/>
      <c r="S462" s="86"/>
    </row>
    <row r="463" spans="3:19" ht="21" customHeight="1">
      <c r="C463" s="3"/>
      <c r="D463" s="3"/>
      <c r="E463" s="3"/>
      <c r="F463" s="3"/>
      <c r="G463" s="3"/>
      <c r="H463" s="3"/>
      <c r="I463" s="3"/>
      <c r="J463" s="3"/>
      <c r="K463" s="73"/>
      <c r="L463" s="74"/>
      <c r="Q463" s="3"/>
      <c r="S463" s="86"/>
    </row>
    <row r="464" spans="3:19" ht="21" customHeight="1">
      <c r="C464" s="3"/>
      <c r="D464" s="3"/>
      <c r="E464" s="3"/>
      <c r="F464" s="3"/>
      <c r="G464" s="3"/>
      <c r="H464" s="3"/>
      <c r="I464" s="3"/>
      <c r="J464" s="3"/>
      <c r="K464" s="73"/>
      <c r="L464" s="74"/>
      <c r="Q464" s="3"/>
      <c r="S464" s="86"/>
    </row>
    <row r="465" spans="3:19" ht="21" customHeight="1">
      <c r="C465" s="3"/>
      <c r="D465" s="3"/>
      <c r="E465" s="3"/>
      <c r="F465" s="3"/>
      <c r="G465" s="3"/>
      <c r="H465" s="3"/>
      <c r="I465" s="3"/>
      <c r="J465" s="3"/>
      <c r="K465" s="73"/>
      <c r="L465" s="74"/>
      <c r="Q465" s="3"/>
      <c r="S465" s="86"/>
    </row>
    <row r="466" spans="3:19" ht="21" customHeight="1">
      <c r="C466" s="3"/>
      <c r="D466" s="3"/>
      <c r="E466" s="3"/>
      <c r="F466" s="3"/>
      <c r="G466" s="3"/>
      <c r="H466" s="3"/>
      <c r="I466" s="3"/>
      <c r="J466" s="3"/>
      <c r="K466" s="73"/>
      <c r="L466" s="74"/>
      <c r="Q466" s="3"/>
      <c r="S466" s="86"/>
    </row>
    <row r="467" spans="3:19" ht="21" customHeight="1">
      <c r="C467" s="3"/>
      <c r="D467" s="3"/>
      <c r="E467" s="3"/>
      <c r="F467" s="3"/>
      <c r="G467" s="3"/>
      <c r="H467" s="3"/>
      <c r="I467" s="3"/>
      <c r="J467" s="3"/>
      <c r="K467" s="73"/>
      <c r="L467" s="74"/>
      <c r="Q467" s="3"/>
      <c r="S467" s="86"/>
    </row>
    <row r="468" spans="3:19" ht="21" customHeight="1">
      <c r="C468" s="3"/>
      <c r="D468" s="3"/>
      <c r="E468" s="3"/>
      <c r="F468" s="3"/>
      <c r="G468" s="3"/>
      <c r="H468" s="3"/>
      <c r="I468" s="3"/>
      <c r="J468" s="3"/>
      <c r="K468" s="73"/>
      <c r="L468" s="74"/>
      <c r="Q468" s="3"/>
      <c r="S468" s="86"/>
    </row>
    <row r="469" spans="3:19" ht="21" customHeight="1">
      <c r="C469" s="3"/>
      <c r="D469" s="3"/>
      <c r="E469" s="3"/>
      <c r="F469" s="3"/>
      <c r="G469" s="3"/>
      <c r="H469" s="3"/>
      <c r="I469" s="3"/>
      <c r="J469" s="3"/>
      <c r="K469" s="73"/>
      <c r="L469" s="74"/>
      <c r="Q469" s="3"/>
      <c r="S469" s="86"/>
    </row>
    <row r="470" spans="3:19" ht="21" customHeight="1">
      <c r="C470" s="3"/>
      <c r="D470" s="3"/>
      <c r="E470" s="3"/>
      <c r="F470" s="3"/>
      <c r="G470" s="3"/>
      <c r="H470" s="3"/>
      <c r="I470" s="3"/>
      <c r="J470" s="3"/>
      <c r="K470" s="73"/>
      <c r="L470" s="74"/>
      <c r="Q470" s="3"/>
      <c r="S470" s="86"/>
    </row>
    <row r="471" spans="3:19" ht="21" customHeight="1">
      <c r="C471" s="3"/>
      <c r="D471" s="3"/>
      <c r="E471" s="3"/>
      <c r="F471" s="3"/>
      <c r="G471" s="3"/>
      <c r="H471" s="3"/>
      <c r="I471" s="3"/>
      <c r="J471" s="3"/>
      <c r="K471" s="73"/>
      <c r="L471" s="74"/>
      <c r="Q471" s="3"/>
      <c r="S471" s="86"/>
    </row>
    <row r="472" spans="3:19" ht="21" customHeight="1">
      <c r="C472" s="3"/>
      <c r="D472" s="3"/>
      <c r="E472" s="3"/>
      <c r="F472" s="3"/>
      <c r="G472" s="3"/>
      <c r="H472" s="3"/>
      <c r="I472" s="3"/>
      <c r="J472" s="3"/>
      <c r="K472" s="73"/>
      <c r="L472" s="74"/>
      <c r="Q472" s="3"/>
      <c r="S472" s="86"/>
    </row>
    <row r="473" spans="3:19" ht="21" customHeight="1">
      <c r="C473" s="3"/>
      <c r="D473" s="3"/>
      <c r="E473" s="3"/>
      <c r="F473" s="3"/>
      <c r="G473" s="3"/>
      <c r="H473" s="3"/>
      <c r="I473" s="3"/>
      <c r="J473" s="3"/>
      <c r="K473" s="73"/>
      <c r="L473" s="74"/>
      <c r="Q473" s="3"/>
      <c r="S473" s="86"/>
    </row>
    <row r="474" spans="3:19" ht="21" customHeight="1">
      <c r="C474" s="3"/>
      <c r="D474" s="3"/>
      <c r="E474" s="3"/>
      <c r="F474" s="3"/>
      <c r="G474" s="3"/>
      <c r="H474" s="3"/>
      <c r="I474" s="3"/>
      <c r="J474" s="3"/>
      <c r="K474" s="73"/>
      <c r="L474" s="74"/>
      <c r="Q474" s="3"/>
      <c r="S474" s="86"/>
    </row>
    <row r="475" spans="3:19" ht="21" customHeight="1">
      <c r="C475" s="3"/>
      <c r="D475" s="3"/>
      <c r="E475" s="3"/>
      <c r="F475" s="3"/>
      <c r="G475" s="3"/>
      <c r="H475" s="3"/>
      <c r="I475" s="3"/>
      <c r="J475" s="3"/>
      <c r="K475" s="73"/>
      <c r="L475" s="74"/>
      <c r="Q475" s="3"/>
      <c r="S475" s="86"/>
    </row>
    <row r="476" spans="3:19" ht="21" customHeight="1">
      <c r="C476" s="3"/>
      <c r="D476" s="3"/>
      <c r="E476" s="3"/>
      <c r="F476" s="3"/>
      <c r="G476" s="3"/>
      <c r="H476" s="3"/>
      <c r="I476" s="3"/>
      <c r="J476" s="3"/>
      <c r="K476" s="73"/>
      <c r="L476" s="74"/>
      <c r="Q476" s="3"/>
      <c r="S476" s="86"/>
    </row>
    <row r="477" spans="3:19" ht="21" customHeight="1">
      <c r="C477" s="3"/>
      <c r="D477" s="3"/>
      <c r="E477" s="3"/>
      <c r="F477" s="3"/>
      <c r="G477" s="3"/>
      <c r="H477" s="3"/>
      <c r="I477" s="3"/>
      <c r="J477" s="3"/>
      <c r="K477" s="73"/>
      <c r="L477" s="74"/>
      <c r="Q477" s="3"/>
      <c r="S477" s="86"/>
    </row>
    <row r="478" spans="3:19" ht="21" customHeight="1">
      <c r="C478" s="3"/>
      <c r="D478" s="3"/>
      <c r="E478" s="3"/>
      <c r="F478" s="3"/>
      <c r="G478" s="3"/>
      <c r="H478" s="3"/>
      <c r="I478" s="3"/>
      <c r="J478" s="3"/>
      <c r="K478" s="73"/>
      <c r="L478" s="74"/>
      <c r="Q478" s="3"/>
      <c r="S478" s="86"/>
    </row>
    <row r="479" spans="3:19" ht="21" customHeight="1">
      <c r="C479" s="3"/>
      <c r="D479" s="3"/>
      <c r="E479" s="3"/>
      <c r="F479" s="3"/>
      <c r="G479" s="3"/>
      <c r="H479" s="3"/>
      <c r="I479" s="3"/>
      <c r="J479" s="3"/>
      <c r="K479" s="73"/>
      <c r="L479" s="74"/>
      <c r="Q479" s="3"/>
      <c r="S479" s="86"/>
    </row>
    <row r="480" spans="3:19" ht="21" customHeight="1">
      <c r="C480" s="3"/>
      <c r="D480" s="3"/>
      <c r="E480" s="3"/>
      <c r="F480" s="3"/>
      <c r="G480" s="3"/>
      <c r="H480" s="3"/>
      <c r="I480" s="3"/>
      <c r="J480" s="3"/>
      <c r="K480" s="73"/>
      <c r="L480" s="74"/>
      <c r="Q480" s="3"/>
      <c r="S480" s="86"/>
    </row>
    <row r="481" spans="3:19" ht="21" customHeight="1">
      <c r="C481" s="3"/>
      <c r="D481" s="3"/>
      <c r="E481" s="3"/>
      <c r="F481" s="3"/>
      <c r="G481" s="3"/>
      <c r="H481" s="3"/>
      <c r="I481" s="3"/>
      <c r="J481" s="3"/>
      <c r="K481" s="73"/>
      <c r="L481" s="74"/>
      <c r="Q481" s="3"/>
      <c r="S481" s="86"/>
    </row>
    <row r="482" spans="3:19" ht="21" customHeight="1">
      <c r="C482" s="3"/>
      <c r="D482" s="3"/>
      <c r="E482" s="3"/>
      <c r="F482" s="3"/>
      <c r="G482" s="3"/>
      <c r="H482" s="3"/>
      <c r="I482" s="3"/>
      <c r="J482" s="3"/>
      <c r="K482" s="73"/>
      <c r="L482" s="74"/>
      <c r="Q482" s="3"/>
      <c r="S482" s="86"/>
    </row>
    <row r="483" spans="3:19" ht="21" customHeight="1">
      <c r="C483" s="3"/>
      <c r="D483" s="3"/>
      <c r="E483" s="3"/>
      <c r="F483" s="3"/>
      <c r="G483" s="3"/>
      <c r="H483" s="3"/>
      <c r="I483" s="3"/>
      <c r="J483" s="3"/>
      <c r="K483" s="73"/>
      <c r="L483" s="74"/>
      <c r="Q483" s="3"/>
      <c r="S483" s="86"/>
    </row>
    <row r="484" spans="3:19" ht="21" customHeight="1">
      <c r="C484" s="3"/>
      <c r="D484" s="3"/>
      <c r="E484" s="3"/>
      <c r="F484" s="3"/>
      <c r="G484" s="3"/>
      <c r="H484" s="3"/>
      <c r="I484" s="3"/>
      <c r="J484" s="3"/>
      <c r="K484" s="73"/>
      <c r="L484" s="74"/>
      <c r="Q484" s="3"/>
      <c r="S484" s="86"/>
    </row>
    <row r="485" spans="3:19" ht="21" customHeight="1">
      <c r="C485" s="3"/>
      <c r="D485" s="3"/>
      <c r="E485" s="3"/>
      <c r="F485" s="3"/>
      <c r="G485" s="3"/>
      <c r="H485" s="3"/>
      <c r="I485" s="3"/>
      <c r="J485" s="3"/>
      <c r="K485" s="73"/>
      <c r="L485" s="74"/>
      <c r="Q485" s="3"/>
      <c r="S485" s="86"/>
    </row>
    <row r="486" spans="3:19" ht="21" customHeight="1">
      <c r="C486" s="3"/>
      <c r="D486" s="3"/>
      <c r="E486" s="3"/>
      <c r="F486" s="3"/>
      <c r="G486" s="3"/>
      <c r="H486" s="3"/>
      <c r="I486" s="3"/>
      <c r="J486" s="3"/>
      <c r="K486" s="73"/>
      <c r="L486" s="74"/>
      <c r="Q486" s="3"/>
      <c r="S486" s="86"/>
    </row>
    <row r="487" spans="3:19" ht="21" customHeight="1">
      <c r="C487" s="3"/>
      <c r="D487" s="3"/>
      <c r="E487" s="3"/>
      <c r="F487" s="3"/>
      <c r="G487" s="3"/>
      <c r="H487" s="3"/>
      <c r="I487" s="3"/>
      <c r="J487" s="3"/>
      <c r="K487" s="73"/>
      <c r="L487" s="74"/>
      <c r="Q487" s="3"/>
      <c r="S487" s="86"/>
    </row>
    <row r="488" spans="3:19" ht="21" customHeight="1">
      <c r="C488" s="3"/>
      <c r="D488" s="3"/>
      <c r="E488" s="3"/>
      <c r="F488" s="3"/>
      <c r="G488" s="3"/>
      <c r="H488" s="3"/>
      <c r="I488" s="3"/>
      <c r="J488" s="3"/>
      <c r="K488" s="73"/>
      <c r="L488" s="74"/>
      <c r="Q488" s="3"/>
      <c r="S488" s="86"/>
    </row>
    <row r="489" spans="3:19" ht="21" customHeight="1">
      <c r="C489" s="3"/>
      <c r="D489" s="3"/>
      <c r="E489" s="3"/>
      <c r="F489" s="3"/>
      <c r="G489" s="3"/>
      <c r="H489" s="3"/>
      <c r="I489" s="3"/>
      <c r="J489" s="3"/>
      <c r="K489" s="73"/>
      <c r="L489" s="74"/>
      <c r="Q489" s="3"/>
      <c r="S489" s="86"/>
    </row>
    <row r="490" spans="3:19" ht="21" customHeight="1">
      <c r="C490" s="3"/>
      <c r="D490" s="3"/>
      <c r="E490" s="3"/>
      <c r="F490" s="3"/>
      <c r="G490" s="3"/>
      <c r="H490" s="3"/>
      <c r="I490" s="3"/>
      <c r="J490" s="3"/>
      <c r="K490" s="73"/>
      <c r="L490" s="74"/>
      <c r="Q490" s="3"/>
      <c r="S490" s="86"/>
    </row>
    <row r="491" spans="3:19" ht="21" customHeight="1">
      <c r="C491" s="3"/>
      <c r="D491" s="3"/>
      <c r="E491" s="3"/>
      <c r="F491" s="3"/>
      <c r="G491" s="3"/>
      <c r="H491" s="3"/>
      <c r="I491" s="3"/>
      <c r="J491" s="3"/>
      <c r="K491" s="73"/>
      <c r="L491" s="74"/>
      <c r="Q491" s="3"/>
      <c r="S491" s="86"/>
    </row>
    <row r="492" spans="3:19" ht="21" customHeight="1">
      <c r="C492" s="3"/>
      <c r="D492" s="3"/>
      <c r="E492" s="3"/>
      <c r="F492" s="3"/>
      <c r="G492" s="3"/>
      <c r="H492" s="3"/>
      <c r="I492" s="3"/>
      <c r="J492" s="3"/>
      <c r="K492" s="73"/>
      <c r="L492" s="74"/>
      <c r="Q492" s="3"/>
      <c r="S492" s="86"/>
    </row>
    <row r="493" spans="3:19" ht="21" customHeight="1">
      <c r="C493" s="3"/>
      <c r="D493" s="3"/>
      <c r="E493" s="3"/>
      <c r="F493" s="3"/>
      <c r="G493" s="3"/>
      <c r="H493" s="3"/>
      <c r="I493" s="3"/>
      <c r="J493" s="3"/>
      <c r="K493" s="73"/>
      <c r="L493" s="74"/>
      <c r="Q493" s="3"/>
      <c r="S493" s="86"/>
    </row>
    <row r="494" spans="3:19" ht="21" customHeight="1">
      <c r="C494" s="3"/>
      <c r="D494" s="3"/>
      <c r="E494" s="3"/>
      <c r="F494" s="3"/>
      <c r="G494" s="3"/>
      <c r="H494" s="3"/>
      <c r="I494" s="3"/>
      <c r="J494" s="3"/>
      <c r="K494" s="73"/>
      <c r="L494" s="74"/>
      <c r="Q494" s="3"/>
      <c r="S494" s="86"/>
    </row>
    <row r="495" spans="3:19" ht="21" customHeight="1">
      <c r="C495" s="3"/>
      <c r="D495" s="3"/>
      <c r="E495" s="3"/>
      <c r="F495" s="3"/>
      <c r="G495" s="3"/>
      <c r="H495" s="3"/>
      <c r="I495" s="3"/>
      <c r="J495" s="3"/>
      <c r="K495" s="73"/>
      <c r="L495" s="74"/>
      <c r="Q495" s="3"/>
      <c r="S495" s="86"/>
    </row>
    <row r="496" spans="3:19" ht="21" customHeight="1">
      <c r="C496" s="3"/>
      <c r="D496" s="3"/>
      <c r="E496" s="3"/>
      <c r="F496" s="3"/>
      <c r="G496" s="3"/>
      <c r="H496" s="3"/>
      <c r="I496" s="3"/>
      <c r="J496" s="3"/>
      <c r="K496" s="73"/>
      <c r="L496" s="74"/>
      <c r="Q496" s="3"/>
      <c r="S496" s="86"/>
    </row>
    <row r="497" spans="3:19" ht="21" customHeight="1">
      <c r="C497" s="3"/>
      <c r="D497" s="3"/>
      <c r="E497" s="3"/>
      <c r="F497" s="3"/>
      <c r="G497" s="3"/>
      <c r="H497" s="3"/>
      <c r="I497" s="3"/>
      <c r="J497" s="3"/>
      <c r="K497" s="73"/>
      <c r="L497" s="74"/>
      <c r="Q497" s="3"/>
      <c r="S497" s="86"/>
    </row>
    <row r="498" spans="3:19" ht="21" customHeight="1">
      <c r="C498" s="3"/>
      <c r="D498" s="3"/>
      <c r="E498" s="3"/>
      <c r="F498" s="3"/>
      <c r="G498" s="3"/>
      <c r="H498" s="3"/>
      <c r="I498" s="3"/>
      <c r="J498" s="3"/>
      <c r="K498" s="73"/>
      <c r="L498" s="74"/>
      <c r="Q498" s="3"/>
      <c r="S498" s="86"/>
    </row>
    <row r="499" spans="3:19" ht="21" customHeight="1">
      <c r="C499" s="3"/>
      <c r="D499" s="3"/>
      <c r="E499" s="3"/>
      <c r="F499" s="3"/>
      <c r="G499" s="3"/>
      <c r="H499" s="3"/>
      <c r="I499" s="3"/>
      <c r="J499" s="3"/>
      <c r="K499" s="73"/>
      <c r="L499" s="74"/>
      <c r="Q499" s="3"/>
      <c r="S499" s="86"/>
    </row>
    <row r="500" spans="3:19" ht="21" customHeight="1">
      <c r="C500" s="3"/>
      <c r="D500" s="3"/>
      <c r="E500" s="3"/>
      <c r="F500" s="3"/>
      <c r="G500" s="3"/>
      <c r="H500" s="3"/>
      <c r="I500" s="3"/>
      <c r="J500" s="3"/>
      <c r="K500" s="73"/>
      <c r="L500" s="74"/>
      <c r="Q500" s="3"/>
      <c r="S500" s="86"/>
    </row>
    <row r="501" spans="3:19" ht="21" customHeight="1">
      <c r="C501" s="3"/>
      <c r="D501" s="3"/>
      <c r="E501" s="3"/>
      <c r="F501" s="3"/>
      <c r="G501" s="3"/>
      <c r="H501" s="3"/>
      <c r="I501" s="3"/>
      <c r="J501" s="3"/>
      <c r="K501" s="73"/>
      <c r="L501" s="74"/>
      <c r="Q501" s="3"/>
      <c r="S501" s="86"/>
    </row>
    <row r="502" spans="3:19" ht="21" customHeight="1">
      <c r="C502" s="3"/>
      <c r="D502" s="3"/>
      <c r="E502" s="3"/>
      <c r="F502" s="3"/>
      <c r="G502" s="3"/>
      <c r="H502" s="3"/>
      <c r="I502" s="3"/>
      <c r="J502" s="3"/>
      <c r="K502" s="73"/>
      <c r="L502" s="74"/>
      <c r="Q502" s="3"/>
      <c r="S502" s="86"/>
    </row>
    <row r="503" spans="3:19" ht="21" customHeight="1">
      <c r="C503" s="3"/>
      <c r="D503" s="3"/>
      <c r="E503" s="3"/>
      <c r="F503" s="3"/>
      <c r="G503" s="3"/>
      <c r="H503" s="3"/>
      <c r="I503" s="3"/>
      <c r="J503" s="3"/>
      <c r="K503" s="73"/>
      <c r="L503" s="74"/>
      <c r="Q503" s="3"/>
      <c r="S503" s="86"/>
    </row>
    <row r="504" spans="3:19" ht="21" customHeight="1">
      <c r="C504" s="3"/>
      <c r="D504" s="3"/>
      <c r="E504" s="3"/>
      <c r="F504" s="3"/>
      <c r="G504" s="3"/>
      <c r="H504" s="3"/>
      <c r="I504" s="3"/>
      <c r="J504" s="3"/>
      <c r="K504" s="73"/>
      <c r="L504" s="74"/>
      <c r="Q504" s="3"/>
      <c r="S504" s="86"/>
    </row>
    <row r="505" spans="3:19" ht="21" customHeight="1">
      <c r="C505" s="3"/>
      <c r="D505" s="3"/>
      <c r="E505" s="3"/>
      <c r="F505" s="3"/>
      <c r="G505" s="3"/>
      <c r="H505" s="3"/>
      <c r="I505" s="3"/>
      <c r="J505" s="3"/>
      <c r="K505" s="73"/>
      <c r="L505" s="74"/>
      <c r="Q505" s="3"/>
      <c r="S505" s="86"/>
    </row>
    <row r="506" spans="3:19" ht="21" customHeight="1">
      <c r="C506" s="3"/>
      <c r="D506" s="3"/>
      <c r="E506" s="3"/>
      <c r="F506" s="3"/>
      <c r="G506" s="3"/>
      <c r="H506" s="3"/>
      <c r="I506" s="3"/>
      <c r="J506" s="3"/>
      <c r="K506" s="73"/>
      <c r="L506" s="74"/>
      <c r="Q506" s="3"/>
      <c r="S506" s="86"/>
    </row>
    <row r="507" spans="3:19" ht="21" customHeight="1">
      <c r="C507" s="3"/>
      <c r="D507" s="3"/>
      <c r="E507" s="3"/>
      <c r="F507" s="3"/>
      <c r="G507" s="3"/>
      <c r="H507" s="3"/>
      <c r="I507" s="3"/>
      <c r="J507" s="3"/>
      <c r="K507" s="73"/>
      <c r="L507" s="74"/>
      <c r="Q507" s="3"/>
      <c r="S507" s="86"/>
    </row>
    <row r="508" spans="3:19" ht="21" customHeight="1">
      <c r="C508" s="3"/>
      <c r="D508" s="3"/>
      <c r="E508" s="3"/>
      <c r="F508" s="3"/>
      <c r="G508" s="3"/>
      <c r="H508" s="3"/>
      <c r="I508" s="3"/>
      <c r="J508" s="3"/>
      <c r="K508" s="73"/>
      <c r="L508" s="74"/>
      <c r="Q508" s="3"/>
      <c r="S508" s="86"/>
    </row>
    <row r="509" spans="3:19" ht="21" customHeight="1">
      <c r="C509" s="3"/>
      <c r="D509" s="3"/>
      <c r="E509" s="3"/>
      <c r="F509" s="3"/>
      <c r="G509" s="3"/>
      <c r="H509" s="3"/>
      <c r="I509" s="3"/>
      <c r="J509" s="3"/>
      <c r="K509" s="73"/>
      <c r="L509" s="74"/>
      <c r="Q509" s="3"/>
      <c r="S509" s="86"/>
    </row>
    <row r="510" spans="3:19" ht="21" customHeight="1">
      <c r="C510" s="3"/>
      <c r="D510" s="3"/>
      <c r="E510" s="3"/>
      <c r="F510" s="3"/>
      <c r="G510" s="3"/>
      <c r="H510" s="3"/>
      <c r="I510" s="3"/>
      <c r="J510" s="3"/>
      <c r="K510" s="73"/>
      <c r="L510" s="74"/>
      <c r="Q510" s="3"/>
      <c r="S510" s="86"/>
    </row>
    <row r="511" spans="3:19" ht="21" customHeight="1">
      <c r="C511" s="3"/>
      <c r="D511" s="3"/>
      <c r="E511" s="3"/>
      <c r="F511" s="3"/>
      <c r="G511" s="3"/>
      <c r="H511" s="3"/>
      <c r="I511" s="3"/>
      <c r="J511" s="3"/>
      <c r="K511" s="73"/>
      <c r="L511" s="74"/>
      <c r="Q511" s="3"/>
      <c r="S511" s="86"/>
    </row>
    <row r="512" spans="3:19" ht="21" customHeight="1">
      <c r="C512" s="3"/>
      <c r="D512" s="3"/>
      <c r="E512" s="3"/>
      <c r="F512" s="3"/>
      <c r="G512" s="3"/>
      <c r="H512" s="3"/>
      <c r="I512" s="3"/>
      <c r="J512" s="3"/>
      <c r="K512" s="73"/>
      <c r="L512" s="74"/>
      <c r="Q512" s="3"/>
      <c r="S512" s="86"/>
    </row>
    <row r="513" spans="3:19" ht="21" customHeight="1">
      <c r="C513" s="3"/>
      <c r="D513" s="3"/>
      <c r="E513" s="3"/>
      <c r="F513" s="3"/>
      <c r="G513" s="3"/>
      <c r="H513" s="3"/>
      <c r="I513" s="3"/>
      <c r="J513" s="3"/>
      <c r="K513" s="73"/>
      <c r="L513" s="74"/>
      <c r="Q513" s="3"/>
      <c r="S513" s="86"/>
    </row>
    <row r="514" spans="3:19" ht="21" customHeight="1">
      <c r="C514" s="3"/>
      <c r="D514" s="3"/>
      <c r="E514" s="3"/>
      <c r="F514" s="3"/>
      <c r="G514" s="3"/>
      <c r="H514" s="3"/>
      <c r="I514" s="3"/>
      <c r="J514" s="3"/>
      <c r="K514" s="73"/>
      <c r="L514" s="74"/>
      <c r="Q514" s="3"/>
      <c r="S514" s="86"/>
    </row>
    <row r="515" spans="3:19" ht="21" customHeight="1">
      <c r="C515" s="3"/>
      <c r="D515" s="3"/>
      <c r="E515" s="3"/>
      <c r="F515" s="3"/>
      <c r="G515" s="3"/>
      <c r="H515" s="3"/>
      <c r="I515" s="3"/>
      <c r="J515" s="3"/>
      <c r="K515" s="73"/>
      <c r="L515" s="74"/>
      <c r="Q515" s="3"/>
      <c r="S515" s="86"/>
    </row>
    <row r="516" spans="3:19" ht="21" customHeight="1">
      <c r="C516" s="3"/>
      <c r="D516" s="3"/>
      <c r="E516" s="3"/>
      <c r="F516" s="3"/>
      <c r="G516" s="3"/>
      <c r="H516" s="3"/>
      <c r="I516" s="3"/>
      <c r="J516" s="3"/>
      <c r="K516" s="73"/>
      <c r="L516" s="74"/>
      <c r="Q516" s="3"/>
      <c r="S516" s="86"/>
    </row>
    <row r="517" spans="3:19" ht="21" customHeight="1">
      <c r="C517" s="3"/>
      <c r="D517" s="3"/>
      <c r="E517" s="3"/>
      <c r="F517" s="3"/>
      <c r="G517" s="3"/>
      <c r="H517" s="3"/>
      <c r="I517" s="3"/>
      <c r="J517" s="3"/>
      <c r="K517" s="73"/>
      <c r="L517" s="74"/>
      <c r="Q517" s="3"/>
      <c r="S517" s="86"/>
    </row>
    <row r="518" spans="3:19" ht="21" customHeight="1">
      <c r="C518" s="3"/>
      <c r="D518" s="3"/>
      <c r="E518" s="3"/>
      <c r="F518" s="3"/>
      <c r="G518" s="3"/>
      <c r="H518" s="3"/>
      <c r="I518" s="3"/>
      <c r="J518" s="3"/>
      <c r="K518" s="73"/>
      <c r="L518" s="74"/>
      <c r="Q518" s="3"/>
      <c r="S518" s="86"/>
    </row>
    <row r="519" spans="3:19" ht="21" customHeight="1">
      <c r="C519" s="3"/>
      <c r="D519" s="3"/>
      <c r="E519" s="3"/>
      <c r="F519" s="3"/>
      <c r="G519" s="3"/>
      <c r="H519" s="3"/>
      <c r="I519" s="3"/>
      <c r="J519" s="3"/>
      <c r="K519" s="73"/>
      <c r="L519" s="74"/>
      <c r="Q519" s="3"/>
      <c r="S519" s="86"/>
    </row>
    <row r="520" spans="3:19" ht="21" customHeight="1">
      <c r="C520" s="3"/>
      <c r="D520" s="3"/>
      <c r="E520" s="3"/>
      <c r="F520" s="3"/>
      <c r="G520" s="3"/>
      <c r="H520" s="3"/>
      <c r="I520" s="3"/>
      <c r="J520" s="3"/>
      <c r="K520" s="73"/>
      <c r="L520" s="74"/>
      <c r="Q520" s="3"/>
      <c r="S520" s="86"/>
    </row>
    <row r="521" spans="3:19" ht="21" customHeight="1">
      <c r="C521" s="3"/>
      <c r="D521" s="3"/>
      <c r="E521" s="3"/>
      <c r="F521" s="3"/>
      <c r="G521" s="3"/>
      <c r="H521" s="3"/>
      <c r="I521" s="3"/>
      <c r="J521" s="3"/>
      <c r="K521" s="73"/>
      <c r="L521" s="74"/>
      <c r="Q521" s="3"/>
      <c r="S521" s="86"/>
    </row>
    <row r="522" spans="3:19" ht="21" customHeight="1">
      <c r="C522" s="3"/>
      <c r="D522" s="3"/>
      <c r="E522" s="3"/>
      <c r="F522" s="3"/>
      <c r="G522" s="3"/>
      <c r="H522" s="3"/>
      <c r="I522" s="3"/>
      <c r="J522" s="3"/>
      <c r="K522" s="73"/>
      <c r="L522" s="74"/>
      <c r="Q522" s="3"/>
      <c r="S522" s="86"/>
    </row>
    <row r="523" spans="3:19" ht="21" customHeight="1">
      <c r="C523" s="3"/>
      <c r="D523" s="3"/>
      <c r="E523" s="3"/>
      <c r="F523" s="3"/>
      <c r="G523" s="3"/>
      <c r="H523" s="3"/>
      <c r="I523" s="3"/>
      <c r="J523" s="3"/>
      <c r="K523" s="73"/>
      <c r="L523" s="74"/>
      <c r="Q523" s="3"/>
      <c r="S523" s="86"/>
    </row>
    <row r="524" spans="3:19" ht="21" customHeight="1">
      <c r="C524" s="3"/>
      <c r="D524" s="3"/>
      <c r="E524" s="3"/>
      <c r="F524" s="3"/>
      <c r="G524" s="3"/>
      <c r="H524" s="3"/>
      <c r="I524" s="3"/>
      <c r="J524" s="3"/>
      <c r="K524" s="73"/>
      <c r="L524" s="74"/>
      <c r="Q524" s="3"/>
      <c r="S524" s="86"/>
    </row>
    <row r="525" spans="3:19" ht="21" customHeight="1">
      <c r="C525" s="3"/>
      <c r="D525" s="3"/>
      <c r="E525" s="3"/>
      <c r="F525" s="3"/>
      <c r="G525" s="3"/>
      <c r="H525" s="3"/>
      <c r="I525" s="3"/>
      <c r="J525" s="3"/>
      <c r="K525" s="73"/>
      <c r="L525" s="74"/>
      <c r="Q525" s="3"/>
      <c r="S525" s="86"/>
    </row>
    <row r="526" spans="3:19" ht="21" customHeight="1">
      <c r="C526" s="3"/>
      <c r="D526" s="3"/>
      <c r="E526" s="3"/>
      <c r="F526" s="3"/>
      <c r="G526" s="3"/>
      <c r="H526" s="3"/>
      <c r="I526" s="3"/>
      <c r="J526" s="3"/>
      <c r="K526" s="73"/>
      <c r="L526" s="74"/>
      <c r="Q526" s="3"/>
      <c r="S526" s="86"/>
    </row>
    <row r="527" spans="3:19" ht="21" customHeight="1">
      <c r="C527" s="3"/>
      <c r="D527" s="3"/>
      <c r="E527" s="3"/>
      <c r="F527" s="3"/>
      <c r="G527" s="3"/>
      <c r="H527" s="3"/>
      <c r="I527" s="3"/>
      <c r="J527" s="3"/>
      <c r="K527" s="73"/>
      <c r="L527" s="74"/>
      <c r="Q527" s="3"/>
      <c r="S527" s="86"/>
    </row>
    <row r="528" spans="3:19" ht="21" customHeight="1">
      <c r="C528" s="3"/>
      <c r="D528" s="3"/>
      <c r="E528" s="3"/>
      <c r="F528" s="3"/>
      <c r="G528" s="3"/>
      <c r="H528" s="3"/>
      <c r="I528" s="3"/>
      <c r="J528" s="3"/>
      <c r="K528" s="73"/>
      <c r="L528" s="74"/>
      <c r="Q528" s="3"/>
      <c r="S528" s="86"/>
    </row>
    <row r="529" spans="3:19" ht="21" customHeight="1">
      <c r="C529" s="3"/>
      <c r="D529" s="3"/>
      <c r="E529" s="3"/>
      <c r="F529" s="3"/>
      <c r="G529" s="3"/>
      <c r="H529" s="3"/>
      <c r="I529" s="3"/>
      <c r="J529" s="3"/>
      <c r="K529" s="73"/>
      <c r="L529" s="74"/>
      <c r="Q529" s="3"/>
      <c r="S529" s="86"/>
    </row>
    <row r="530" spans="3:19" ht="21" customHeight="1">
      <c r="C530" s="3"/>
      <c r="D530" s="3"/>
      <c r="E530" s="3"/>
      <c r="F530" s="3"/>
      <c r="G530" s="3"/>
      <c r="H530" s="3"/>
      <c r="I530" s="3"/>
      <c r="J530" s="3"/>
      <c r="K530" s="73"/>
      <c r="L530" s="74"/>
      <c r="Q530" s="3"/>
      <c r="S530" s="86"/>
    </row>
    <row r="531" spans="3:19" ht="21" customHeight="1">
      <c r="C531" s="3"/>
      <c r="D531" s="3"/>
      <c r="E531" s="3"/>
      <c r="F531" s="3"/>
      <c r="G531" s="3"/>
      <c r="H531" s="3"/>
      <c r="I531" s="3"/>
      <c r="J531" s="3"/>
      <c r="K531" s="73"/>
      <c r="L531" s="74"/>
      <c r="Q531" s="3"/>
      <c r="S531" s="86"/>
    </row>
    <row r="532" spans="3:19" ht="21" customHeight="1">
      <c r="C532" s="3"/>
      <c r="D532" s="3"/>
      <c r="E532" s="3"/>
      <c r="F532" s="3"/>
      <c r="G532" s="3"/>
      <c r="H532" s="3"/>
      <c r="I532" s="3"/>
      <c r="J532" s="3"/>
      <c r="K532" s="73"/>
      <c r="L532" s="74"/>
      <c r="Q532" s="3"/>
      <c r="S532" s="86"/>
    </row>
    <row r="533" spans="3:19" ht="21" customHeight="1">
      <c r="C533" s="3"/>
      <c r="D533" s="3"/>
      <c r="E533" s="3"/>
      <c r="F533" s="3"/>
      <c r="G533" s="3"/>
      <c r="H533" s="3"/>
      <c r="I533" s="3"/>
      <c r="J533" s="3"/>
      <c r="K533" s="73"/>
      <c r="L533" s="74"/>
      <c r="Q533" s="3"/>
      <c r="S533" s="86"/>
    </row>
    <row r="534" spans="3:19" ht="21" customHeight="1">
      <c r="C534" s="3"/>
      <c r="D534" s="3"/>
      <c r="E534" s="3"/>
      <c r="F534" s="3"/>
      <c r="G534" s="3"/>
      <c r="H534" s="3"/>
      <c r="I534" s="3"/>
      <c r="J534" s="3"/>
      <c r="K534" s="73"/>
      <c r="L534" s="74"/>
      <c r="Q534" s="3"/>
      <c r="S534" s="86"/>
    </row>
    <row r="535" spans="3:19" ht="21" customHeight="1">
      <c r="C535" s="3"/>
      <c r="D535" s="3"/>
      <c r="E535" s="3"/>
      <c r="F535" s="3"/>
      <c r="G535" s="3"/>
      <c r="H535" s="3"/>
      <c r="I535" s="3"/>
      <c r="J535" s="3"/>
      <c r="K535" s="73"/>
      <c r="L535" s="74"/>
      <c r="Q535" s="3"/>
      <c r="S535" s="86"/>
    </row>
    <row r="536" spans="3:19" ht="21" customHeight="1">
      <c r="C536" s="3"/>
      <c r="D536" s="3"/>
      <c r="E536" s="3"/>
      <c r="F536" s="3"/>
      <c r="G536" s="3"/>
      <c r="H536" s="3"/>
      <c r="I536" s="3"/>
      <c r="J536" s="3"/>
      <c r="K536" s="73"/>
      <c r="L536" s="74"/>
      <c r="Q536" s="3"/>
      <c r="S536" s="86"/>
    </row>
    <row r="537" spans="3:19" ht="21" customHeight="1">
      <c r="C537" s="3"/>
      <c r="D537" s="3"/>
      <c r="E537" s="3"/>
      <c r="F537" s="3"/>
      <c r="G537" s="3"/>
      <c r="H537" s="3"/>
      <c r="I537" s="3"/>
      <c r="J537" s="3"/>
      <c r="K537" s="73"/>
      <c r="L537" s="74"/>
      <c r="Q537" s="3"/>
      <c r="S537" s="86"/>
    </row>
    <row r="538" spans="3:19" ht="21" customHeight="1">
      <c r="C538" s="3"/>
      <c r="D538" s="3"/>
      <c r="E538" s="3"/>
      <c r="F538" s="3"/>
      <c r="G538" s="3"/>
      <c r="H538" s="3"/>
      <c r="I538" s="3"/>
      <c r="J538" s="3"/>
      <c r="K538" s="73"/>
      <c r="L538" s="74"/>
      <c r="Q538" s="3"/>
      <c r="S538" s="86"/>
    </row>
    <row r="539" spans="3:19" ht="21" customHeight="1">
      <c r="C539" s="3"/>
      <c r="D539" s="3"/>
      <c r="E539" s="3"/>
      <c r="F539" s="3"/>
      <c r="G539" s="3"/>
      <c r="H539" s="3"/>
      <c r="I539" s="3"/>
      <c r="J539" s="3"/>
      <c r="K539" s="73"/>
      <c r="L539" s="74"/>
      <c r="Q539" s="3"/>
      <c r="S539" s="86"/>
    </row>
    <row r="540" spans="3:19" ht="21" customHeight="1">
      <c r="C540" s="3"/>
      <c r="D540" s="3"/>
      <c r="E540" s="3"/>
      <c r="F540" s="3"/>
      <c r="G540" s="3"/>
      <c r="H540" s="3"/>
      <c r="I540" s="3"/>
      <c r="J540" s="3"/>
      <c r="K540" s="73"/>
      <c r="L540" s="74"/>
      <c r="Q540" s="3"/>
      <c r="S540" s="86"/>
    </row>
    <row r="541" spans="3:19" ht="21" customHeight="1">
      <c r="C541" s="3"/>
      <c r="D541" s="3"/>
      <c r="E541" s="3"/>
      <c r="F541" s="3"/>
      <c r="G541" s="3"/>
      <c r="H541" s="3"/>
      <c r="I541" s="3"/>
      <c r="J541" s="3"/>
      <c r="K541" s="73"/>
      <c r="L541" s="74"/>
      <c r="Q541" s="3"/>
      <c r="S541" s="86"/>
    </row>
    <row r="542" spans="3:19" ht="21" customHeight="1">
      <c r="C542" s="3"/>
      <c r="D542" s="3"/>
      <c r="E542" s="3"/>
      <c r="F542" s="3"/>
      <c r="G542" s="3"/>
      <c r="H542" s="3"/>
      <c r="I542" s="3"/>
      <c r="J542" s="3"/>
      <c r="K542" s="73"/>
      <c r="L542" s="74"/>
      <c r="Q542" s="3"/>
      <c r="S542" s="86"/>
    </row>
    <row r="543" spans="3:19" ht="21" customHeight="1">
      <c r="C543" s="3"/>
      <c r="D543" s="3"/>
      <c r="E543" s="3"/>
      <c r="F543" s="3"/>
      <c r="G543" s="3"/>
      <c r="H543" s="3"/>
      <c r="I543" s="3"/>
      <c r="J543" s="3"/>
      <c r="K543" s="73"/>
      <c r="L543" s="74"/>
      <c r="Q543" s="3"/>
      <c r="S543" s="86"/>
    </row>
    <row r="544" spans="3:19" ht="21" customHeight="1">
      <c r="C544" s="3"/>
      <c r="D544" s="3"/>
      <c r="E544" s="3"/>
      <c r="F544" s="3"/>
      <c r="G544" s="3"/>
      <c r="H544" s="3"/>
      <c r="I544" s="3"/>
      <c r="J544" s="3"/>
      <c r="K544" s="73"/>
      <c r="L544" s="74"/>
      <c r="Q544" s="3"/>
      <c r="S544" s="86"/>
    </row>
    <row r="545" spans="3:19" ht="21" customHeight="1">
      <c r="C545" s="3"/>
      <c r="D545" s="3"/>
      <c r="E545" s="3"/>
      <c r="F545" s="3"/>
      <c r="G545" s="3"/>
      <c r="H545" s="3"/>
      <c r="I545" s="3"/>
      <c r="J545" s="3"/>
      <c r="K545" s="73"/>
      <c r="L545" s="74"/>
      <c r="Q545" s="3"/>
      <c r="S545" s="86"/>
    </row>
    <row r="546" spans="3:19" ht="21" customHeight="1">
      <c r="C546" s="3"/>
      <c r="D546" s="3"/>
      <c r="E546" s="3"/>
      <c r="F546" s="3"/>
      <c r="G546" s="3"/>
      <c r="H546" s="3"/>
      <c r="I546" s="3"/>
      <c r="J546" s="3"/>
      <c r="K546" s="73"/>
      <c r="L546" s="74"/>
      <c r="Q546" s="3"/>
      <c r="S546" s="86"/>
    </row>
    <row r="547" spans="3:19" ht="21" customHeight="1">
      <c r="C547" s="3"/>
      <c r="D547" s="3"/>
      <c r="E547" s="3"/>
      <c r="F547" s="3"/>
      <c r="G547" s="3"/>
      <c r="H547" s="3"/>
      <c r="I547" s="3"/>
      <c r="J547" s="3"/>
      <c r="K547" s="73"/>
      <c r="L547" s="74"/>
      <c r="Q547" s="3"/>
      <c r="S547" s="86"/>
    </row>
    <row r="548" spans="3:19" ht="21" customHeight="1">
      <c r="C548" s="3"/>
      <c r="D548" s="3"/>
      <c r="E548" s="3"/>
      <c r="F548" s="3"/>
      <c r="G548" s="3"/>
      <c r="H548" s="3"/>
      <c r="I548" s="3"/>
      <c r="J548" s="3"/>
      <c r="K548" s="73"/>
      <c r="L548" s="74"/>
      <c r="Q548" s="3"/>
      <c r="S548" s="86"/>
    </row>
    <row r="549" spans="3:19" ht="21" customHeight="1">
      <c r="C549" s="3"/>
      <c r="D549" s="3"/>
      <c r="E549" s="3"/>
      <c r="F549" s="3"/>
      <c r="G549" s="3"/>
      <c r="H549" s="3"/>
      <c r="I549" s="3"/>
      <c r="J549" s="3"/>
      <c r="K549" s="73"/>
      <c r="L549" s="74"/>
      <c r="Q549" s="3"/>
      <c r="S549" s="86"/>
    </row>
    <row r="550" spans="3:19" ht="21" customHeight="1">
      <c r="C550" s="3"/>
      <c r="D550" s="3"/>
      <c r="E550" s="3"/>
      <c r="F550" s="3"/>
      <c r="G550" s="3"/>
      <c r="H550" s="3"/>
      <c r="I550" s="3"/>
      <c r="J550" s="3"/>
      <c r="K550" s="73"/>
      <c r="L550" s="74"/>
      <c r="Q550" s="3"/>
      <c r="S550" s="86"/>
    </row>
    <row r="551" spans="3:19" ht="21" customHeight="1">
      <c r="C551" s="3"/>
      <c r="D551" s="3"/>
      <c r="E551" s="3"/>
      <c r="F551" s="3"/>
      <c r="G551" s="3"/>
      <c r="H551" s="3"/>
      <c r="I551" s="3"/>
      <c r="J551" s="3"/>
      <c r="K551" s="73"/>
      <c r="L551" s="74"/>
      <c r="Q551" s="3"/>
      <c r="S551" s="86"/>
    </row>
    <row r="552" spans="3:19" ht="21" customHeight="1">
      <c r="C552" s="3"/>
      <c r="D552" s="3"/>
      <c r="E552" s="3"/>
      <c r="F552" s="3"/>
      <c r="G552" s="3"/>
      <c r="H552" s="3"/>
      <c r="I552" s="3"/>
      <c r="J552" s="3"/>
      <c r="K552" s="73"/>
      <c r="L552" s="74"/>
      <c r="Q552" s="3"/>
      <c r="S552" s="86"/>
    </row>
    <row r="553" spans="3:19" ht="21" customHeight="1">
      <c r="C553" s="3"/>
      <c r="D553" s="3"/>
      <c r="E553" s="3"/>
      <c r="F553" s="3"/>
      <c r="G553" s="3"/>
      <c r="H553" s="3"/>
      <c r="I553" s="3"/>
      <c r="J553" s="3"/>
      <c r="K553" s="73"/>
      <c r="L553" s="74"/>
      <c r="Q553" s="3"/>
      <c r="S553" s="86"/>
    </row>
    <row r="554" spans="3:19" ht="21" customHeight="1">
      <c r="C554" s="3"/>
      <c r="D554" s="3"/>
      <c r="E554" s="3"/>
      <c r="F554" s="3"/>
      <c r="G554" s="3"/>
      <c r="H554" s="3"/>
      <c r="I554" s="3"/>
      <c r="J554" s="3"/>
      <c r="K554" s="73"/>
      <c r="L554" s="74"/>
      <c r="Q554" s="3"/>
      <c r="S554" s="86"/>
    </row>
    <row r="555" spans="3:19" ht="21" customHeight="1">
      <c r="C555" s="3"/>
      <c r="D555" s="3"/>
      <c r="E555" s="3"/>
      <c r="F555" s="3"/>
      <c r="G555" s="3"/>
      <c r="H555" s="3"/>
      <c r="I555" s="3"/>
      <c r="J555" s="3"/>
      <c r="K555" s="73"/>
      <c r="L555" s="74"/>
      <c r="Q555" s="3"/>
      <c r="S555" s="86"/>
    </row>
    <row r="556" spans="3:19" ht="21" customHeight="1">
      <c r="C556" s="3"/>
      <c r="D556" s="3"/>
      <c r="E556" s="3"/>
      <c r="F556" s="3"/>
      <c r="G556" s="3"/>
      <c r="H556" s="3"/>
      <c r="I556" s="3"/>
      <c r="J556" s="3"/>
      <c r="K556" s="73"/>
      <c r="L556" s="74"/>
      <c r="Q556" s="3"/>
      <c r="S556" s="86"/>
    </row>
    <row r="557" spans="3:19" ht="21" customHeight="1">
      <c r="C557" s="3"/>
      <c r="D557" s="3"/>
      <c r="E557" s="3"/>
      <c r="F557" s="3"/>
      <c r="G557" s="3"/>
      <c r="H557" s="3"/>
      <c r="I557" s="3"/>
      <c r="J557" s="3"/>
      <c r="K557" s="73"/>
      <c r="L557" s="74"/>
      <c r="Q557" s="3"/>
      <c r="S557" s="86"/>
    </row>
    <row r="558" spans="3:19" ht="21" customHeight="1">
      <c r="C558" s="3"/>
      <c r="D558" s="3"/>
      <c r="E558" s="3"/>
      <c r="F558" s="3"/>
      <c r="G558" s="3"/>
      <c r="H558" s="3"/>
      <c r="I558" s="3"/>
      <c r="J558" s="3"/>
      <c r="K558" s="73"/>
      <c r="L558" s="74"/>
      <c r="Q558" s="3"/>
      <c r="S558" s="86"/>
    </row>
    <row r="559" spans="3:19" ht="21" customHeight="1">
      <c r="C559" s="3"/>
      <c r="D559" s="3"/>
      <c r="E559" s="3"/>
      <c r="F559" s="3"/>
      <c r="G559" s="3"/>
      <c r="H559" s="3"/>
      <c r="I559" s="3"/>
      <c r="J559" s="3"/>
      <c r="K559" s="73"/>
      <c r="L559" s="74"/>
      <c r="Q559" s="3"/>
      <c r="S559" s="86"/>
    </row>
    <row r="560" spans="3:19" ht="21" customHeight="1">
      <c r="C560" s="3"/>
      <c r="D560" s="3"/>
      <c r="E560" s="3"/>
      <c r="F560" s="3"/>
      <c r="G560" s="3"/>
      <c r="H560" s="3"/>
      <c r="I560" s="3"/>
      <c r="J560" s="3"/>
      <c r="K560" s="73"/>
      <c r="L560" s="74"/>
      <c r="Q560" s="3"/>
      <c r="S560" s="86"/>
    </row>
    <row r="561" spans="3:19" ht="21" customHeight="1">
      <c r="C561" s="3"/>
      <c r="D561" s="3"/>
      <c r="E561" s="3"/>
      <c r="F561" s="3"/>
      <c r="G561" s="3"/>
      <c r="H561" s="3"/>
      <c r="I561" s="3"/>
      <c r="J561" s="3"/>
      <c r="K561" s="73"/>
      <c r="L561" s="74"/>
      <c r="Q561" s="3"/>
      <c r="S561" s="86"/>
    </row>
    <row r="562" spans="3:19" ht="21" customHeight="1">
      <c r="C562" s="3"/>
      <c r="D562" s="3"/>
      <c r="E562" s="3"/>
      <c r="F562" s="3"/>
      <c r="G562" s="3"/>
      <c r="H562" s="3"/>
      <c r="I562" s="3"/>
      <c r="J562" s="3"/>
      <c r="K562" s="73"/>
      <c r="L562" s="74"/>
      <c r="Q562" s="3"/>
      <c r="S562" s="86"/>
    </row>
    <row r="563" spans="3:19" ht="21" customHeight="1">
      <c r="C563" s="3"/>
      <c r="D563" s="3"/>
      <c r="E563" s="3"/>
      <c r="F563" s="3"/>
      <c r="G563" s="3"/>
      <c r="H563" s="3"/>
      <c r="I563" s="3"/>
      <c r="J563" s="3"/>
      <c r="K563" s="73"/>
      <c r="L563" s="74"/>
      <c r="Q563" s="3"/>
      <c r="S563" s="86"/>
    </row>
    <row r="564" spans="3:19" ht="21" customHeight="1">
      <c r="C564" s="3"/>
      <c r="D564" s="3"/>
      <c r="E564" s="3"/>
      <c r="F564" s="3"/>
      <c r="G564" s="3"/>
      <c r="H564" s="3"/>
      <c r="I564" s="3"/>
      <c r="J564" s="3"/>
      <c r="K564" s="73"/>
      <c r="L564" s="74"/>
      <c r="Q564" s="3"/>
      <c r="S564" s="86"/>
    </row>
    <row r="565" spans="3:19" ht="21" customHeight="1">
      <c r="C565" s="3"/>
      <c r="D565" s="3"/>
      <c r="E565" s="3"/>
      <c r="F565" s="3"/>
      <c r="G565" s="3"/>
      <c r="H565" s="3"/>
      <c r="I565" s="3"/>
      <c r="J565" s="3"/>
      <c r="K565" s="73"/>
      <c r="L565" s="74"/>
      <c r="Q565" s="3"/>
      <c r="S565" s="86"/>
    </row>
    <row r="566" spans="3:19" ht="21" customHeight="1">
      <c r="C566" s="3"/>
      <c r="D566" s="3"/>
      <c r="E566" s="3"/>
      <c r="F566" s="3"/>
      <c r="G566" s="3"/>
      <c r="H566" s="3"/>
      <c r="I566" s="3"/>
      <c r="J566" s="3"/>
      <c r="K566" s="73"/>
      <c r="L566" s="74"/>
      <c r="Q566" s="3"/>
      <c r="S566" s="86"/>
    </row>
    <row r="567" spans="3:19" ht="21" customHeight="1">
      <c r="C567" s="3"/>
      <c r="D567" s="3"/>
      <c r="E567" s="3"/>
      <c r="F567" s="3"/>
      <c r="G567" s="3"/>
      <c r="H567" s="3"/>
      <c r="I567" s="3"/>
      <c r="J567" s="3"/>
      <c r="K567" s="73"/>
      <c r="L567" s="74"/>
      <c r="Q567" s="3"/>
      <c r="S567" s="86"/>
    </row>
    <row r="568" spans="3:19" ht="21" customHeight="1">
      <c r="C568" s="3"/>
      <c r="D568" s="3"/>
      <c r="E568" s="3"/>
      <c r="F568" s="3"/>
      <c r="G568" s="3"/>
      <c r="H568" s="3"/>
      <c r="I568" s="3"/>
      <c r="J568" s="3"/>
      <c r="K568" s="73"/>
      <c r="L568" s="74"/>
      <c r="Q568" s="3"/>
      <c r="S568" s="86"/>
    </row>
    <row r="569" spans="3:19" ht="21" customHeight="1">
      <c r="C569" s="3"/>
      <c r="D569" s="3"/>
      <c r="E569" s="3"/>
      <c r="F569" s="3"/>
      <c r="G569" s="3"/>
      <c r="H569" s="3"/>
      <c r="I569" s="3"/>
      <c r="J569" s="3"/>
      <c r="K569" s="73"/>
      <c r="L569" s="74"/>
      <c r="Q569" s="3"/>
      <c r="S569" s="86"/>
    </row>
    <row r="570" spans="3:19" ht="21" customHeight="1">
      <c r="C570" s="3"/>
      <c r="D570" s="3"/>
      <c r="E570" s="3"/>
      <c r="F570" s="3"/>
      <c r="G570" s="3"/>
      <c r="H570" s="3"/>
      <c r="I570" s="3"/>
      <c r="J570" s="3"/>
      <c r="K570" s="73"/>
      <c r="L570" s="74"/>
      <c r="Q570" s="3"/>
      <c r="S570" s="86"/>
    </row>
    <row r="571" spans="3:19" ht="21" customHeight="1">
      <c r="C571" s="3"/>
      <c r="D571" s="3"/>
      <c r="E571" s="3"/>
      <c r="F571" s="3"/>
      <c r="G571" s="3"/>
      <c r="H571" s="3"/>
      <c r="I571" s="3"/>
      <c r="J571" s="3"/>
      <c r="K571" s="73"/>
      <c r="L571" s="74"/>
      <c r="Q571" s="3"/>
      <c r="S571" s="86"/>
    </row>
    <row r="572" spans="3:19" ht="21" customHeight="1">
      <c r="C572" s="3"/>
      <c r="D572" s="3"/>
      <c r="E572" s="3"/>
      <c r="F572" s="3"/>
      <c r="G572" s="3"/>
      <c r="H572" s="3"/>
      <c r="I572" s="3"/>
      <c r="J572" s="3"/>
      <c r="K572" s="73"/>
      <c r="L572" s="74"/>
      <c r="Q572" s="3"/>
      <c r="S572" s="86"/>
    </row>
    <row r="573" spans="3:19" ht="21" customHeight="1">
      <c r="C573" s="3"/>
      <c r="D573" s="3"/>
      <c r="E573" s="3"/>
      <c r="F573" s="3"/>
      <c r="G573" s="3"/>
      <c r="H573" s="3"/>
      <c r="I573" s="3"/>
      <c r="J573" s="3"/>
      <c r="K573" s="73"/>
      <c r="L573" s="74"/>
      <c r="Q573" s="3"/>
      <c r="S573" s="86"/>
    </row>
    <row r="574" spans="3:19" ht="21" customHeight="1">
      <c r="C574" s="3"/>
      <c r="D574" s="3"/>
      <c r="E574" s="3"/>
      <c r="F574" s="3"/>
      <c r="G574" s="3"/>
      <c r="H574" s="3"/>
      <c r="I574" s="3"/>
      <c r="J574" s="3"/>
      <c r="K574" s="73"/>
      <c r="L574" s="74"/>
      <c r="Q574" s="3"/>
      <c r="S574" s="86"/>
    </row>
    <row r="575" spans="3:19" ht="21" customHeight="1">
      <c r="C575" s="3"/>
      <c r="D575" s="3"/>
      <c r="E575" s="3"/>
      <c r="F575" s="3"/>
      <c r="G575" s="3"/>
      <c r="H575" s="3"/>
      <c r="I575" s="3"/>
      <c r="J575" s="3"/>
      <c r="K575" s="73"/>
      <c r="L575" s="74"/>
      <c r="Q575" s="3"/>
      <c r="S575" s="86"/>
    </row>
    <row r="576" spans="3:19" ht="21" customHeight="1">
      <c r="C576" s="3"/>
      <c r="D576" s="3"/>
      <c r="E576" s="3"/>
      <c r="F576" s="3"/>
      <c r="G576" s="3"/>
      <c r="H576" s="3"/>
      <c r="I576" s="3"/>
      <c r="J576" s="3"/>
      <c r="K576" s="73"/>
      <c r="L576" s="74"/>
      <c r="Q576" s="3"/>
      <c r="S576" s="86"/>
    </row>
    <row r="577" spans="3:19" ht="21" customHeight="1">
      <c r="C577" s="3"/>
      <c r="D577" s="3"/>
      <c r="E577" s="3"/>
      <c r="F577" s="3"/>
      <c r="G577" s="3"/>
      <c r="H577" s="3"/>
      <c r="I577" s="3"/>
      <c r="J577" s="3"/>
      <c r="K577" s="73"/>
      <c r="L577" s="74"/>
      <c r="Q577" s="3"/>
      <c r="S577" s="86"/>
    </row>
    <row r="578" spans="3:19" ht="21" customHeight="1">
      <c r="C578" s="3"/>
      <c r="D578" s="3"/>
      <c r="E578" s="3"/>
      <c r="F578" s="3"/>
      <c r="G578" s="3"/>
      <c r="H578" s="3"/>
      <c r="I578" s="3"/>
      <c r="J578" s="3"/>
      <c r="K578" s="73"/>
      <c r="L578" s="74"/>
      <c r="Q578" s="3"/>
      <c r="S578" s="86"/>
    </row>
    <row r="579" spans="3:19" ht="21" customHeight="1">
      <c r="C579" s="3"/>
      <c r="D579" s="3"/>
      <c r="E579" s="3"/>
      <c r="F579" s="3"/>
      <c r="G579" s="3"/>
      <c r="H579" s="3"/>
      <c r="I579" s="3"/>
      <c r="J579" s="3"/>
      <c r="K579" s="73"/>
      <c r="L579" s="74"/>
      <c r="Q579" s="3"/>
      <c r="S579" s="86"/>
    </row>
    <row r="580" spans="3:19" ht="21" customHeight="1">
      <c r="C580" s="3"/>
      <c r="D580" s="3"/>
      <c r="E580" s="3"/>
      <c r="F580" s="3"/>
      <c r="G580" s="3"/>
      <c r="H580" s="3"/>
      <c r="I580" s="3"/>
      <c r="J580" s="3"/>
      <c r="K580" s="73"/>
      <c r="L580" s="74"/>
      <c r="Q580" s="3"/>
      <c r="S580" s="86"/>
    </row>
    <row r="581" spans="3:19" ht="21" customHeight="1">
      <c r="C581" s="3"/>
      <c r="D581" s="3"/>
      <c r="E581" s="3"/>
      <c r="F581" s="3"/>
      <c r="G581" s="3"/>
      <c r="H581" s="3"/>
      <c r="I581" s="3"/>
      <c r="J581" s="3"/>
      <c r="K581" s="73"/>
      <c r="L581" s="74"/>
      <c r="Q581" s="3"/>
      <c r="S581" s="86"/>
    </row>
    <row r="582" spans="3:19" ht="21" customHeight="1">
      <c r="C582" s="3"/>
      <c r="D582" s="3"/>
      <c r="E582" s="3"/>
      <c r="F582" s="3"/>
      <c r="G582" s="3"/>
      <c r="H582" s="3"/>
      <c r="I582" s="3"/>
      <c r="J582" s="3"/>
      <c r="K582" s="73"/>
      <c r="L582" s="74"/>
      <c r="Q582" s="3"/>
      <c r="S582" s="86"/>
    </row>
    <row r="583" spans="3:19" ht="21" customHeight="1">
      <c r="C583" s="3"/>
      <c r="D583" s="3"/>
      <c r="E583" s="3"/>
      <c r="F583" s="3"/>
      <c r="G583" s="3"/>
      <c r="H583" s="3"/>
      <c r="I583" s="3"/>
      <c r="J583" s="3"/>
      <c r="K583" s="73"/>
      <c r="L583" s="74"/>
      <c r="Q583" s="3"/>
      <c r="S583" s="86"/>
    </row>
    <row r="584" spans="3:19" ht="21" customHeight="1">
      <c r="C584" s="3"/>
      <c r="D584" s="3"/>
      <c r="E584" s="3"/>
      <c r="F584" s="3"/>
      <c r="G584" s="3"/>
      <c r="H584" s="3"/>
      <c r="I584" s="3"/>
      <c r="J584" s="3"/>
      <c r="K584" s="73"/>
      <c r="L584" s="74"/>
      <c r="Q584" s="3"/>
      <c r="S584" s="86"/>
    </row>
    <row r="585" spans="3:19" ht="21" customHeight="1">
      <c r="C585" s="3"/>
      <c r="D585" s="3"/>
      <c r="E585" s="3"/>
      <c r="F585" s="3"/>
      <c r="G585" s="3"/>
      <c r="H585" s="3"/>
      <c r="I585" s="3"/>
      <c r="J585" s="3"/>
      <c r="K585" s="73"/>
      <c r="L585" s="74"/>
      <c r="Q585" s="3"/>
      <c r="S585" s="86"/>
    </row>
    <row r="586" spans="3:19" ht="21" customHeight="1">
      <c r="C586" s="3"/>
      <c r="D586" s="3"/>
      <c r="E586" s="3"/>
      <c r="F586" s="3"/>
      <c r="G586" s="3"/>
      <c r="H586" s="3"/>
      <c r="I586" s="3"/>
      <c r="J586" s="3"/>
      <c r="K586" s="73"/>
      <c r="L586" s="74"/>
      <c r="Q586" s="3"/>
      <c r="S586" s="86"/>
    </row>
    <row r="587" spans="3:19" ht="21" customHeight="1">
      <c r="C587" s="3"/>
      <c r="D587" s="3"/>
      <c r="E587" s="3"/>
      <c r="F587" s="3"/>
      <c r="G587" s="3"/>
      <c r="H587" s="3"/>
      <c r="I587" s="3"/>
      <c r="J587" s="3"/>
      <c r="K587" s="73"/>
      <c r="L587" s="74"/>
      <c r="Q587" s="3"/>
      <c r="S587" s="86"/>
    </row>
    <row r="588" spans="3:19" ht="21" customHeight="1">
      <c r="C588" s="3"/>
      <c r="D588" s="3"/>
      <c r="E588" s="3"/>
      <c r="F588" s="3"/>
      <c r="G588" s="3"/>
      <c r="H588" s="3"/>
      <c r="I588" s="3"/>
      <c r="J588" s="3"/>
      <c r="K588" s="73"/>
      <c r="L588" s="74"/>
      <c r="Q588" s="3"/>
      <c r="S588" s="86"/>
    </row>
    <row r="589" spans="3:19" ht="21" customHeight="1">
      <c r="C589" s="3"/>
      <c r="D589" s="3"/>
      <c r="E589" s="3"/>
      <c r="F589" s="3"/>
      <c r="G589" s="3"/>
      <c r="H589" s="3"/>
      <c r="I589" s="3"/>
      <c r="J589" s="3"/>
      <c r="K589" s="73"/>
      <c r="L589" s="74"/>
      <c r="Q589" s="3"/>
      <c r="S589" s="86"/>
    </row>
    <row r="590" spans="3:19" ht="21" customHeight="1">
      <c r="C590" s="3"/>
      <c r="D590" s="3"/>
      <c r="E590" s="3"/>
      <c r="F590" s="3"/>
      <c r="G590" s="3"/>
      <c r="H590" s="3"/>
      <c r="I590" s="3"/>
      <c r="J590" s="3"/>
      <c r="K590" s="73"/>
      <c r="L590" s="74"/>
      <c r="Q590" s="3"/>
      <c r="S590" s="86"/>
    </row>
    <row r="591" spans="3:19" ht="21" customHeight="1">
      <c r="C591" s="3"/>
      <c r="D591" s="3"/>
      <c r="E591" s="3"/>
      <c r="F591" s="3"/>
      <c r="G591" s="3"/>
      <c r="H591" s="3"/>
      <c r="I591" s="3"/>
      <c r="J591" s="3"/>
      <c r="K591" s="73"/>
      <c r="L591" s="74"/>
      <c r="Q591" s="3"/>
      <c r="S591" s="86"/>
    </row>
    <row r="592" spans="3:19" ht="21" customHeight="1">
      <c r="C592" s="3"/>
      <c r="D592" s="3"/>
      <c r="E592" s="3"/>
      <c r="F592" s="3"/>
      <c r="G592" s="3"/>
      <c r="H592" s="3"/>
      <c r="I592" s="3"/>
      <c r="J592" s="3"/>
      <c r="K592" s="73"/>
      <c r="L592" s="74"/>
      <c r="Q592" s="3"/>
      <c r="S592" s="86"/>
    </row>
    <row r="593" spans="3:19" ht="21" customHeight="1">
      <c r="C593" s="3"/>
      <c r="D593" s="3"/>
      <c r="E593" s="3"/>
      <c r="F593" s="3"/>
      <c r="G593" s="3"/>
      <c r="H593" s="3"/>
      <c r="I593" s="3"/>
      <c r="J593" s="3"/>
      <c r="K593" s="73"/>
      <c r="L593" s="74"/>
      <c r="Q593" s="3"/>
      <c r="S593" s="86"/>
    </row>
    <row r="594" spans="3:19" ht="21" customHeight="1">
      <c r="C594" s="3"/>
      <c r="D594" s="3"/>
      <c r="E594" s="3"/>
      <c r="F594" s="3"/>
      <c r="G594" s="3"/>
      <c r="H594" s="3"/>
      <c r="I594" s="3"/>
      <c r="J594" s="3"/>
      <c r="K594" s="73"/>
      <c r="L594" s="74"/>
      <c r="Q594" s="3"/>
      <c r="S594" s="86"/>
    </row>
    <row r="595" spans="3:19" ht="21" customHeight="1">
      <c r="C595" s="3"/>
      <c r="D595" s="3"/>
      <c r="E595" s="3"/>
      <c r="F595" s="3"/>
      <c r="G595" s="3"/>
      <c r="H595" s="3"/>
      <c r="I595" s="3"/>
      <c r="J595" s="3"/>
      <c r="K595" s="73"/>
      <c r="L595" s="74"/>
      <c r="Q595" s="3"/>
      <c r="S595" s="86"/>
    </row>
    <row r="596" spans="3:19" ht="21" customHeight="1">
      <c r="C596" s="3"/>
      <c r="D596" s="3"/>
      <c r="E596" s="3"/>
      <c r="F596" s="3"/>
      <c r="G596" s="3"/>
      <c r="H596" s="3"/>
      <c r="I596" s="3"/>
      <c r="J596" s="3"/>
      <c r="K596" s="73"/>
      <c r="L596" s="74"/>
      <c r="Q596" s="3"/>
      <c r="S596" s="86"/>
    </row>
    <row r="597" spans="3:19" ht="21" customHeight="1">
      <c r="C597" s="3"/>
      <c r="D597" s="3"/>
      <c r="E597" s="3"/>
      <c r="F597" s="3"/>
      <c r="G597" s="3"/>
      <c r="H597" s="3"/>
      <c r="I597" s="3"/>
      <c r="J597" s="3"/>
      <c r="K597" s="73"/>
      <c r="L597" s="74"/>
      <c r="Q597" s="3"/>
      <c r="S597" s="86"/>
    </row>
    <row r="598" spans="3:19" ht="21" customHeight="1">
      <c r="C598" s="3"/>
      <c r="D598" s="3"/>
      <c r="E598" s="3"/>
      <c r="F598" s="3"/>
      <c r="G598" s="3"/>
      <c r="H598" s="3"/>
      <c r="I598" s="3"/>
      <c r="J598" s="3"/>
      <c r="K598" s="73"/>
      <c r="L598" s="74"/>
      <c r="Q598" s="3"/>
      <c r="S598" s="86"/>
    </row>
    <row r="599" spans="3:19" ht="21" customHeight="1">
      <c r="C599" s="3"/>
      <c r="D599" s="3"/>
      <c r="E599" s="3"/>
      <c r="F599" s="3"/>
      <c r="G599" s="3"/>
      <c r="H599" s="3"/>
      <c r="I599" s="3"/>
      <c r="J599" s="3"/>
      <c r="K599" s="73"/>
      <c r="L599" s="74"/>
      <c r="Q599" s="3"/>
      <c r="S599" s="86"/>
    </row>
    <row r="600" spans="3:19" ht="21" customHeight="1">
      <c r="C600" s="3"/>
      <c r="D600" s="3"/>
      <c r="E600" s="3"/>
      <c r="F600" s="3"/>
      <c r="G600" s="3"/>
      <c r="H600" s="3"/>
      <c r="I600" s="3"/>
      <c r="J600" s="3"/>
      <c r="K600" s="73"/>
      <c r="L600" s="74"/>
      <c r="Q600" s="3"/>
      <c r="S600" s="86"/>
    </row>
    <row r="601" spans="3:19" ht="21" customHeight="1">
      <c r="C601" s="3"/>
      <c r="D601" s="3"/>
      <c r="E601" s="3"/>
      <c r="F601" s="3"/>
      <c r="G601" s="3"/>
      <c r="H601" s="3"/>
      <c r="I601" s="3"/>
      <c r="J601" s="3"/>
      <c r="K601" s="73"/>
      <c r="L601" s="74"/>
      <c r="Q601" s="3"/>
      <c r="S601" s="86"/>
    </row>
    <row r="602" spans="3:19" ht="21" customHeight="1">
      <c r="C602" s="3"/>
      <c r="D602" s="3"/>
      <c r="E602" s="3"/>
      <c r="F602" s="3"/>
      <c r="G602" s="3"/>
      <c r="H602" s="3"/>
      <c r="I602" s="3"/>
      <c r="J602" s="3"/>
      <c r="K602" s="73"/>
      <c r="L602" s="74"/>
      <c r="Q602" s="3"/>
      <c r="S602" s="86"/>
    </row>
    <row r="603" spans="3:19" ht="21" customHeight="1">
      <c r="C603" s="3"/>
      <c r="D603" s="3"/>
      <c r="E603" s="3"/>
      <c r="F603" s="3"/>
      <c r="G603" s="3"/>
      <c r="H603" s="3"/>
      <c r="I603" s="3"/>
      <c r="J603" s="3"/>
      <c r="K603" s="73"/>
      <c r="L603" s="74"/>
      <c r="Q603" s="3"/>
      <c r="S603" s="86"/>
    </row>
    <row r="604" spans="3:19" ht="21" customHeight="1">
      <c r="C604" s="3"/>
      <c r="D604" s="3"/>
      <c r="E604" s="3"/>
      <c r="F604" s="3"/>
      <c r="G604" s="3"/>
      <c r="H604" s="3"/>
      <c r="I604" s="3"/>
      <c r="J604" s="3"/>
      <c r="K604" s="73"/>
      <c r="L604" s="74"/>
      <c r="Q604" s="3"/>
      <c r="S604" s="86"/>
    </row>
    <row r="605" spans="3:19" ht="21" customHeight="1">
      <c r="C605" s="3"/>
      <c r="D605" s="3"/>
      <c r="E605" s="3"/>
      <c r="F605" s="3"/>
      <c r="G605" s="3"/>
      <c r="H605" s="3"/>
      <c r="I605" s="3"/>
      <c r="J605" s="3"/>
      <c r="K605" s="73"/>
      <c r="L605" s="74"/>
      <c r="Q605" s="3"/>
      <c r="S605" s="86"/>
    </row>
    <row r="606" spans="3:19" ht="21" customHeight="1">
      <c r="C606" s="3"/>
      <c r="D606" s="3"/>
      <c r="E606" s="3"/>
      <c r="F606" s="3"/>
      <c r="G606" s="3"/>
      <c r="H606" s="3"/>
      <c r="I606" s="3"/>
      <c r="J606" s="3"/>
      <c r="K606" s="73"/>
      <c r="L606" s="74"/>
      <c r="Q606" s="3"/>
      <c r="S606" s="86"/>
    </row>
    <row r="607" spans="3:19" ht="21" customHeight="1">
      <c r="C607" s="3"/>
      <c r="D607" s="3"/>
      <c r="E607" s="3"/>
      <c r="F607" s="3"/>
      <c r="G607" s="3"/>
      <c r="H607" s="3"/>
      <c r="I607" s="3"/>
      <c r="J607" s="3"/>
      <c r="K607" s="73"/>
      <c r="L607" s="74"/>
      <c r="Q607" s="3"/>
      <c r="S607" s="86"/>
    </row>
    <row r="608" spans="3:19" ht="21" customHeight="1">
      <c r="C608" s="3"/>
      <c r="D608" s="3"/>
      <c r="E608" s="3"/>
      <c r="F608" s="3"/>
      <c r="G608" s="3"/>
      <c r="H608" s="3"/>
      <c r="I608" s="3"/>
      <c r="J608" s="3"/>
      <c r="K608" s="73"/>
      <c r="L608" s="74"/>
      <c r="Q608" s="3"/>
      <c r="S608" s="86"/>
    </row>
    <row r="609" spans="3:19" ht="21" customHeight="1">
      <c r="C609" s="3"/>
      <c r="D609" s="3"/>
      <c r="E609" s="3"/>
      <c r="F609" s="3"/>
      <c r="G609" s="3"/>
      <c r="H609" s="3"/>
      <c r="I609" s="3"/>
      <c r="J609" s="3"/>
      <c r="K609" s="73"/>
      <c r="L609" s="74"/>
      <c r="Q609" s="3"/>
      <c r="S609" s="86"/>
    </row>
    <row r="610" spans="3:19" ht="21" customHeight="1">
      <c r="C610" s="3"/>
      <c r="D610" s="3"/>
      <c r="E610" s="3"/>
      <c r="F610" s="3"/>
      <c r="G610" s="3"/>
      <c r="H610" s="3"/>
      <c r="I610" s="3"/>
      <c r="J610" s="3"/>
      <c r="K610" s="73"/>
      <c r="L610" s="74"/>
      <c r="Q610" s="3"/>
      <c r="S610" s="86"/>
    </row>
    <row r="611" spans="3:19" ht="21" customHeight="1">
      <c r="C611" s="3"/>
      <c r="D611" s="3"/>
      <c r="E611" s="3"/>
      <c r="F611" s="3"/>
      <c r="G611" s="3"/>
      <c r="H611" s="3"/>
      <c r="I611" s="3"/>
      <c r="J611" s="3"/>
      <c r="K611" s="73"/>
      <c r="L611" s="74"/>
      <c r="Q611" s="3"/>
      <c r="S611" s="86"/>
    </row>
    <row r="612" spans="3:19" ht="21" customHeight="1">
      <c r="C612" s="3"/>
      <c r="D612" s="3"/>
      <c r="E612" s="3"/>
      <c r="F612" s="3"/>
      <c r="G612" s="3"/>
      <c r="H612" s="3"/>
      <c r="I612" s="3"/>
      <c r="J612" s="3"/>
      <c r="K612" s="73"/>
      <c r="L612" s="74"/>
      <c r="Q612" s="3"/>
      <c r="S612" s="86"/>
    </row>
    <row r="613" spans="3:19" ht="21" customHeight="1">
      <c r="C613" s="3"/>
      <c r="D613" s="3"/>
      <c r="E613" s="3"/>
      <c r="F613" s="3"/>
      <c r="G613" s="3"/>
      <c r="H613" s="3"/>
      <c r="I613" s="3"/>
      <c r="J613" s="3"/>
      <c r="K613" s="73"/>
      <c r="L613" s="74"/>
      <c r="Q613" s="3"/>
      <c r="S613" s="86"/>
    </row>
    <row r="614" spans="3:19" ht="21" customHeight="1">
      <c r="C614" s="3"/>
      <c r="D614" s="3"/>
      <c r="E614" s="3"/>
      <c r="F614" s="3"/>
      <c r="G614" s="3"/>
      <c r="H614" s="3"/>
      <c r="I614" s="3"/>
      <c r="J614" s="3"/>
      <c r="K614" s="73"/>
      <c r="L614" s="74"/>
      <c r="Q614" s="3"/>
      <c r="S614" s="86"/>
    </row>
    <row r="615" spans="3:19" ht="21" customHeight="1">
      <c r="C615" s="3"/>
      <c r="D615" s="3"/>
      <c r="E615" s="3"/>
      <c r="F615" s="3"/>
      <c r="G615" s="3"/>
      <c r="H615" s="3"/>
      <c r="I615" s="3"/>
      <c r="J615" s="3"/>
      <c r="K615" s="73"/>
      <c r="L615" s="74"/>
      <c r="Q615" s="3"/>
      <c r="S615" s="86"/>
    </row>
    <row r="616" spans="3:19" ht="21" customHeight="1">
      <c r="C616" s="3"/>
      <c r="D616" s="3"/>
      <c r="E616" s="3"/>
      <c r="F616" s="3"/>
      <c r="G616" s="3"/>
      <c r="H616" s="3"/>
      <c r="I616" s="3"/>
      <c r="J616" s="3"/>
      <c r="K616" s="73"/>
      <c r="L616" s="74"/>
      <c r="Q616" s="3"/>
      <c r="S616" s="86"/>
    </row>
    <row r="617" spans="3:19" ht="21" customHeight="1">
      <c r="C617" s="3"/>
      <c r="D617" s="3"/>
      <c r="E617" s="3"/>
      <c r="F617" s="3"/>
      <c r="G617" s="3"/>
      <c r="H617" s="3"/>
      <c r="I617" s="3"/>
      <c r="J617" s="3"/>
      <c r="K617" s="73"/>
      <c r="L617" s="74"/>
      <c r="Q617" s="3"/>
      <c r="S617" s="86"/>
    </row>
    <row r="618" spans="3:19" ht="21" customHeight="1">
      <c r="C618" s="3"/>
      <c r="D618" s="3"/>
      <c r="E618" s="3"/>
      <c r="F618" s="3"/>
      <c r="G618" s="3"/>
      <c r="H618" s="3"/>
      <c r="I618" s="3"/>
      <c r="J618" s="3"/>
      <c r="K618" s="73"/>
      <c r="L618" s="74"/>
      <c r="Q618" s="3"/>
      <c r="S618" s="86"/>
    </row>
    <row r="619" spans="3:19" ht="21" customHeight="1">
      <c r="C619" s="3"/>
      <c r="D619" s="3"/>
      <c r="E619" s="3"/>
      <c r="F619" s="3"/>
      <c r="G619" s="3"/>
      <c r="H619" s="3"/>
      <c r="I619" s="3"/>
      <c r="J619" s="3"/>
      <c r="K619" s="73"/>
      <c r="L619" s="74"/>
      <c r="Q619" s="3"/>
      <c r="S619" s="86"/>
    </row>
    <row r="620" spans="3:19" ht="21" customHeight="1">
      <c r="C620" s="3"/>
      <c r="D620" s="3"/>
      <c r="E620" s="3"/>
      <c r="F620" s="3"/>
      <c r="G620" s="3"/>
      <c r="H620" s="3"/>
      <c r="I620" s="3"/>
      <c r="J620" s="3"/>
      <c r="K620" s="73"/>
      <c r="L620" s="74"/>
      <c r="Q620" s="3"/>
      <c r="S620" s="86"/>
    </row>
    <row r="621" spans="3:19" ht="21" customHeight="1">
      <c r="C621" s="3"/>
      <c r="D621" s="3"/>
      <c r="E621" s="3"/>
      <c r="F621" s="3"/>
      <c r="G621" s="3"/>
      <c r="H621" s="3"/>
      <c r="I621" s="3"/>
      <c r="J621" s="3"/>
      <c r="K621" s="73"/>
      <c r="L621" s="74"/>
      <c r="Q621" s="3"/>
      <c r="S621" s="86"/>
    </row>
    <row r="622" spans="3:19" ht="21" customHeight="1">
      <c r="C622" s="3"/>
      <c r="D622" s="3"/>
      <c r="E622" s="3"/>
      <c r="F622" s="3"/>
      <c r="G622" s="3"/>
      <c r="H622" s="3"/>
      <c r="I622" s="3"/>
      <c r="J622" s="3"/>
      <c r="K622" s="73"/>
      <c r="L622" s="74"/>
      <c r="Q622" s="3"/>
      <c r="S622" s="86"/>
    </row>
    <row r="623" spans="3:19" ht="21" customHeight="1">
      <c r="C623" s="3"/>
      <c r="D623" s="3"/>
      <c r="E623" s="3"/>
      <c r="F623" s="3"/>
      <c r="G623" s="3"/>
      <c r="H623" s="3"/>
      <c r="I623" s="3"/>
      <c r="J623" s="3"/>
      <c r="K623" s="73"/>
      <c r="L623" s="74"/>
      <c r="Q623" s="3"/>
      <c r="S623" s="86"/>
    </row>
    <row r="624" spans="3:19" ht="21" customHeight="1">
      <c r="C624" s="3"/>
      <c r="D624" s="3"/>
      <c r="E624" s="3"/>
      <c r="F624" s="3"/>
      <c r="G624" s="3"/>
      <c r="H624" s="3"/>
      <c r="I624" s="3"/>
      <c r="J624" s="3"/>
      <c r="K624" s="73"/>
      <c r="L624" s="74"/>
      <c r="Q624" s="3"/>
      <c r="S624" s="86"/>
    </row>
    <row r="625" spans="3:19" ht="21" customHeight="1">
      <c r="C625" s="3"/>
      <c r="D625" s="3"/>
      <c r="E625" s="3"/>
      <c r="F625" s="3"/>
      <c r="G625" s="3"/>
      <c r="H625" s="3"/>
      <c r="I625" s="3"/>
      <c r="J625" s="3"/>
      <c r="K625" s="73"/>
      <c r="L625" s="74"/>
      <c r="Q625" s="3"/>
      <c r="S625" s="86"/>
    </row>
    <row r="626" spans="3:19" ht="21" customHeight="1">
      <c r="C626" s="3"/>
      <c r="D626" s="3"/>
      <c r="E626" s="3"/>
      <c r="F626" s="3"/>
      <c r="G626" s="3"/>
      <c r="H626" s="3"/>
      <c r="I626" s="3"/>
      <c r="J626" s="3"/>
      <c r="K626" s="73"/>
      <c r="L626" s="74"/>
      <c r="Q626" s="3"/>
      <c r="S626" s="86"/>
    </row>
    <row r="627" spans="3:19" ht="21" customHeight="1">
      <c r="C627" s="3"/>
      <c r="D627" s="3"/>
      <c r="E627" s="3"/>
      <c r="F627" s="3"/>
      <c r="G627" s="3"/>
      <c r="H627" s="3"/>
      <c r="I627" s="3"/>
      <c r="J627" s="3"/>
      <c r="K627" s="73"/>
      <c r="L627" s="74"/>
      <c r="Q627" s="3"/>
      <c r="S627" s="86"/>
    </row>
    <row r="628" spans="3:19" ht="21" customHeight="1">
      <c r="C628" s="3"/>
      <c r="D628" s="3"/>
      <c r="E628" s="3"/>
      <c r="F628" s="3"/>
      <c r="G628" s="3"/>
      <c r="H628" s="3"/>
      <c r="I628" s="3"/>
      <c r="J628" s="3"/>
      <c r="K628" s="73"/>
      <c r="L628" s="74"/>
      <c r="Q628" s="3"/>
      <c r="S628" s="86"/>
    </row>
    <row r="629" spans="3:19" ht="21" customHeight="1">
      <c r="C629" s="3"/>
      <c r="D629" s="3"/>
      <c r="E629" s="3"/>
      <c r="F629" s="3"/>
      <c r="G629" s="3"/>
      <c r="H629" s="3"/>
      <c r="I629" s="3"/>
      <c r="J629" s="3"/>
      <c r="K629" s="73"/>
      <c r="L629" s="74"/>
      <c r="Q629" s="3"/>
      <c r="S629" s="86"/>
    </row>
    <row r="630" spans="3:19" ht="21" customHeight="1">
      <c r="C630" s="3"/>
      <c r="D630" s="3"/>
      <c r="E630" s="3"/>
      <c r="F630" s="3"/>
      <c r="G630" s="3"/>
      <c r="H630" s="3"/>
      <c r="I630" s="3"/>
      <c r="J630" s="3"/>
      <c r="K630" s="73"/>
      <c r="L630" s="74"/>
      <c r="Q630" s="3"/>
      <c r="S630" s="86"/>
    </row>
    <row r="631" spans="3:19" ht="21" customHeight="1">
      <c r="C631" s="3"/>
      <c r="D631" s="3"/>
      <c r="E631" s="3"/>
      <c r="F631" s="3"/>
      <c r="G631" s="3"/>
      <c r="H631" s="3"/>
      <c r="I631" s="3"/>
      <c r="J631" s="3"/>
      <c r="K631" s="73"/>
      <c r="L631" s="74"/>
      <c r="Q631" s="3"/>
      <c r="S631" s="86"/>
    </row>
    <row r="632" spans="3:19" ht="21" customHeight="1">
      <c r="C632" s="3"/>
      <c r="D632" s="3"/>
      <c r="E632" s="3"/>
      <c r="F632" s="3"/>
      <c r="G632" s="3"/>
      <c r="H632" s="3"/>
      <c r="I632" s="3"/>
      <c r="J632" s="3"/>
      <c r="K632" s="73"/>
      <c r="L632" s="74"/>
      <c r="Q632" s="3"/>
      <c r="S632" s="86"/>
    </row>
    <row r="633" spans="3:19" ht="21" customHeight="1">
      <c r="C633" s="3"/>
      <c r="D633" s="3"/>
      <c r="E633" s="3"/>
      <c r="F633" s="3"/>
      <c r="G633" s="3"/>
      <c r="H633" s="3"/>
      <c r="I633" s="3"/>
      <c r="J633" s="3"/>
      <c r="K633" s="73"/>
      <c r="L633" s="74"/>
      <c r="Q633" s="3"/>
      <c r="S633" s="86"/>
    </row>
    <row r="634" spans="3:19" ht="21" customHeight="1">
      <c r="C634" s="3"/>
      <c r="D634" s="3"/>
      <c r="E634" s="3"/>
      <c r="F634" s="3"/>
      <c r="G634" s="3"/>
      <c r="H634" s="3"/>
      <c r="I634" s="3"/>
      <c r="J634" s="3"/>
      <c r="K634" s="73"/>
      <c r="L634" s="74"/>
      <c r="Q634" s="3"/>
      <c r="S634" s="86"/>
    </row>
    <row r="635" spans="3:19" ht="21" customHeight="1">
      <c r="C635" s="3"/>
      <c r="D635" s="3"/>
      <c r="E635" s="3"/>
      <c r="F635" s="3"/>
      <c r="G635" s="3"/>
      <c r="H635" s="3"/>
      <c r="I635" s="3"/>
      <c r="J635" s="3"/>
      <c r="K635" s="73"/>
      <c r="L635" s="74"/>
      <c r="Q635" s="3"/>
      <c r="S635" s="86"/>
    </row>
    <row r="636" spans="3:19" ht="21" customHeight="1">
      <c r="C636" s="3"/>
      <c r="D636" s="3"/>
      <c r="E636" s="3"/>
      <c r="F636" s="3"/>
      <c r="G636" s="3"/>
      <c r="H636" s="3"/>
      <c r="I636" s="3"/>
      <c r="J636" s="3"/>
      <c r="K636" s="73"/>
      <c r="L636" s="74"/>
      <c r="Q636" s="3"/>
      <c r="S636" s="86"/>
    </row>
    <row r="637" spans="3:19" ht="21" customHeight="1">
      <c r="C637" s="3"/>
      <c r="D637" s="3"/>
      <c r="E637" s="3"/>
      <c r="F637" s="3"/>
      <c r="G637" s="3"/>
      <c r="H637" s="3"/>
      <c r="I637" s="3"/>
      <c r="J637" s="3"/>
      <c r="K637" s="73"/>
      <c r="L637" s="74"/>
      <c r="Q637" s="3"/>
      <c r="S637" s="86"/>
    </row>
    <row r="638" spans="3:19" ht="21" customHeight="1">
      <c r="C638" s="3"/>
      <c r="D638" s="3"/>
      <c r="E638" s="3"/>
      <c r="F638" s="3"/>
      <c r="G638" s="3"/>
      <c r="H638" s="3"/>
      <c r="I638" s="3"/>
      <c r="J638" s="3"/>
      <c r="K638" s="73"/>
      <c r="L638" s="74"/>
      <c r="Q638" s="3"/>
      <c r="S638" s="86"/>
    </row>
    <row r="639" spans="3:19" ht="21" customHeight="1">
      <c r="C639" s="3"/>
      <c r="D639" s="3"/>
      <c r="E639" s="3"/>
      <c r="F639" s="3"/>
      <c r="G639" s="3"/>
      <c r="H639" s="3"/>
      <c r="I639" s="3"/>
      <c r="J639" s="3"/>
      <c r="K639" s="73"/>
      <c r="L639" s="74"/>
      <c r="Q639" s="3"/>
      <c r="S639" s="86"/>
    </row>
    <row r="640" spans="3:19" ht="21" customHeight="1">
      <c r="C640" s="3"/>
      <c r="D640" s="3"/>
      <c r="E640" s="3"/>
      <c r="F640" s="3"/>
      <c r="G640" s="3"/>
      <c r="H640" s="3"/>
      <c r="I640" s="3"/>
      <c r="J640" s="3"/>
      <c r="K640" s="73"/>
      <c r="L640" s="74"/>
      <c r="Q640" s="3"/>
      <c r="S640" s="86"/>
    </row>
    <row r="641" spans="3:19" ht="21" customHeight="1">
      <c r="C641" s="3"/>
      <c r="D641" s="3"/>
      <c r="E641" s="3"/>
      <c r="F641" s="3"/>
      <c r="G641" s="3"/>
      <c r="H641" s="3"/>
      <c r="I641" s="3"/>
      <c r="J641" s="3"/>
      <c r="K641" s="73"/>
      <c r="L641" s="74"/>
      <c r="Q641" s="3"/>
      <c r="S641" s="86"/>
    </row>
    <row r="642" spans="3:19" ht="21" customHeight="1">
      <c r="C642" s="3"/>
      <c r="D642" s="3"/>
      <c r="E642" s="3"/>
      <c r="F642" s="3"/>
      <c r="G642" s="3"/>
      <c r="H642" s="3"/>
      <c r="I642" s="3"/>
      <c r="J642" s="3"/>
      <c r="K642" s="73"/>
      <c r="L642" s="74"/>
      <c r="Q642" s="3"/>
      <c r="S642" s="86"/>
    </row>
    <row r="643" spans="3:19" ht="21" customHeight="1">
      <c r="C643" s="3"/>
      <c r="D643" s="3"/>
      <c r="E643" s="3"/>
      <c r="F643" s="3"/>
      <c r="G643" s="3"/>
      <c r="H643" s="3"/>
      <c r="I643" s="3"/>
      <c r="J643" s="3"/>
      <c r="K643" s="73"/>
      <c r="L643" s="74"/>
      <c r="Q643" s="3"/>
      <c r="S643" s="86"/>
    </row>
    <row r="644" spans="3:19" ht="21" customHeight="1">
      <c r="C644" s="3"/>
      <c r="D644" s="3"/>
      <c r="E644" s="3"/>
      <c r="F644" s="3"/>
      <c r="G644" s="3"/>
      <c r="H644" s="3"/>
      <c r="I644" s="3"/>
      <c r="J644" s="3"/>
      <c r="K644" s="73"/>
      <c r="L644" s="74"/>
      <c r="Q644" s="3"/>
      <c r="S644" s="86"/>
    </row>
    <row r="645" spans="3:19" ht="21" customHeight="1">
      <c r="C645" s="3"/>
      <c r="D645" s="3"/>
      <c r="E645" s="3"/>
      <c r="F645" s="3"/>
      <c r="G645" s="3"/>
      <c r="H645" s="3"/>
      <c r="I645" s="3"/>
      <c r="J645" s="3"/>
      <c r="K645" s="73"/>
      <c r="L645" s="74"/>
      <c r="Q645" s="3"/>
      <c r="S645" s="86"/>
    </row>
    <row r="646" spans="3:19" ht="21" customHeight="1">
      <c r="C646" s="3"/>
      <c r="D646" s="3"/>
      <c r="E646" s="3"/>
      <c r="F646" s="3"/>
      <c r="G646" s="3"/>
      <c r="H646" s="3"/>
      <c r="I646" s="3"/>
      <c r="J646" s="3"/>
      <c r="K646" s="73"/>
      <c r="L646" s="74"/>
      <c r="Q646" s="3"/>
      <c r="S646" s="86"/>
    </row>
    <row r="647" spans="3:19" ht="21" customHeight="1">
      <c r="C647" s="3"/>
      <c r="D647" s="3"/>
      <c r="E647" s="3"/>
      <c r="F647" s="3"/>
      <c r="G647" s="3"/>
      <c r="H647" s="3"/>
      <c r="I647" s="3"/>
      <c r="J647" s="3"/>
      <c r="K647" s="73"/>
      <c r="L647" s="74"/>
      <c r="Q647" s="3"/>
      <c r="S647" s="86"/>
    </row>
    <row r="648" spans="3:19" ht="21" customHeight="1">
      <c r="C648" s="3"/>
      <c r="D648" s="3"/>
      <c r="E648" s="3"/>
      <c r="F648" s="3"/>
      <c r="G648" s="3"/>
      <c r="H648" s="3"/>
      <c r="I648" s="3"/>
      <c r="J648" s="3"/>
      <c r="K648" s="73"/>
      <c r="L648" s="74"/>
      <c r="Q648" s="3"/>
      <c r="S648" s="86"/>
    </row>
    <row r="649" spans="3:19" ht="21" customHeight="1">
      <c r="C649" s="3"/>
      <c r="D649" s="3"/>
      <c r="E649" s="3"/>
      <c r="F649" s="3"/>
      <c r="G649" s="3"/>
      <c r="H649" s="3"/>
      <c r="I649" s="3"/>
      <c r="J649" s="3"/>
      <c r="K649" s="73"/>
      <c r="L649" s="74"/>
      <c r="Q649" s="3"/>
      <c r="S649" s="86"/>
    </row>
    <row r="650" spans="3:19" ht="21" customHeight="1">
      <c r="C650" s="3"/>
      <c r="D650" s="3"/>
      <c r="E650" s="3"/>
      <c r="F650" s="3"/>
      <c r="G650" s="3"/>
      <c r="H650" s="3"/>
      <c r="I650" s="3"/>
      <c r="J650" s="3"/>
      <c r="K650" s="73"/>
      <c r="L650" s="74"/>
      <c r="Q650" s="3"/>
      <c r="S650" s="86"/>
    </row>
    <row r="651" spans="3:19" ht="21" customHeight="1">
      <c r="C651" s="3"/>
      <c r="D651" s="3"/>
      <c r="E651" s="3"/>
      <c r="F651" s="3"/>
      <c r="G651" s="3"/>
      <c r="H651" s="3"/>
      <c r="I651" s="3"/>
      <c r="J651" s="3"/>
      <c r="K651" s="73"/>
      <c r="L651" s="74"/>
      <c r="Q651" s="3"/>
      <c r="S651" s="86"/>
    </row>
    <row r="652" spans="3:19" ht="21" customHeight="1">
      <c r="C652" s="3"/>
      <c r="D652" s="3"/>
      <c r="E652" s="3"/>
      <c r="F652" s="3"/>
      <c r="G652" s="3"/>
      <c r="H652" s="3"/>
      <c r="I652" s="3"/>
      <c r="J652" s="3"/>
      <c r="K652" s="73"/>
      <c r="L652" s="74"/>
      <c r="Q652" s="3"/>
      <c r="S652" s="86"/>
    </row>
    <row r="653" spans="3:19" ht="21" customHeight="1">
      <c r="C653" s="3"/>
      <c r="D653" s="3"/>
      <c r="E653" s="3"/>
      <c r="F653" s="3"/>
      <c r="G653" s="3"/>
      <c r="H653" s="3"/>
      <c r="I653" s="3"/>
      <c r="J653" s="3"/>
      <c r="K653" s="73"/>
      <c r="L653" s="74"/>
      <c r="Q653" s="3"/>
      <c r="S653" s="86"/>
    </row>
    <row r="654" spans="3:19" ht="21" customHeight="1">
      <c r="C654" s="3"/>
      <c r="D654" s="3"/>
      <c r="E654" s="3"/>
      <c r="F654" s="3"/>
      <c r="G654" s="3"/>
      <c r="H654" s="3"/>
      <c r="I654" s="3"/>
      <c r="J654" s="3"/>
      <c r="K654" s="73"/>
      <c r="L654" s="74"/>
      <c r="Q654" s="3"/>
      <c r="S654" s="86"/>
    </row>
    <row r="655" spans="3:19" ht="21" customHeight="1">
      <c r="C655" s="3"/>
      <c r="D655" s="3"/>
      <c r="E655" s="3"/>
      <c r="F655" s="3"/>
      <c r="G655" s="3"/>
      <c r="H655" s="3"/>
      <c r="I655" s="3"/>
      <c r="J655" s="3"/>
      <c r="K655" s="73"/>
      <c r="L655" s="74"/>
      <c r="Q655" s="3"/>
      <c r="S655" s="86"/>
    </row>
    <row r="656" spans="3:19" ht="21" customHeight="1">
      <c r="C656" s="3"/>
      <c r="D656" s="3"/>
      <c r="E656" s="3"/>
      <c r="F656" s="3"/>
      <c r="G656" s="3"/>
      <c r="H656" s="3"/>
      <c r="I656" s="3"/>
      <c r="J656" s="3"/>
      <c r="K656" s="73"/>
      <c r="L656" s="74"/>
      <c r="Q656" s="3"/>
      <c r="S656" s="86"/>
    </row>
    <row r="657" spans="3:19" ht="21" customHeight="1">
      <c r="C657" s="3"/>
      <c r="D657" s="3"/>
      <c r="E657" s="3"/>
      <c r="F657" s="3"/>
      <c r="G657" s="3"/>
      <c r="H657" s="3"/>
      <c r="I657" s="3"/>
      <c r="J657" s="3"/>
      <c r="K657" s="73"/>
      <c r="L657" s="74"/>
      <c r="Q657" s="3"/>
      <c r="S657" s="86"/>
    </row>
    <row r="658" spans="3:19" ht="21" customHeight="1">
      <c r="C658" s="3"/>
      <c r="D658" s="3"/>
      <c r="E658" s="3"/>
      <c r="F658" s="3"/>
      <c r="G658" s="3"/>
      <c r="H658" s="3"/>
      <c r="I658" s="3"/>
      <c r="J658" s="3"/>
      <c r="K658" s="73"/>
      <c r="L658" s="74"/>
      <c r="Q658" s="3"/>
      <c r="S658" s="86"/>
    </row>
    <row r="659" spans="3:19" ht="21" customHeight="1">
      <c r="C659" s="3"/>
      <c r="D659" s="3"/>
      <c r="E659" s="3"/>
      <c r="F659" s="3"/>
      <c r="G659" s="3"/>
      <c r="H659" s="3"/>
      <c r="I659" s="3"/>
      <c r="J659" s="3"/>
      <c r="K659" s="73"/>
      <c r="L659" s="74"/>
      <c r="Q659" s="3"/>
      <c r="S659" s="86"/>
    </row>
    <row r="660" spans="3:19" ht="21" customHeight="1">
      <c r="C660" s="3"/>
      <c r="D660" s="3"/>
      <c r="E660" s="3"/>
      <c r="F660" s="3"/>
      <c r="G660" s="3"/>
      <c r="H660" s="3"/>
      <c r="I660" s="3"/>
      <c r="J660" s="3"/>
      <c r="K660" s="73"/>
      <c r="L660" s="74"/>
      <c r="Q660" s="3"/>
      <c r="S660" s="86"/>
    </row>
    <row r="661" spans="3:19" ht="21" customHeight="1">
      <c r="C661" s="3"/>
      <c r="D661" s="3"/>
      <c r="E661" s="3"/>
      <c r="F661" s="3"/>
      <c r="G661" s="3"/>
      <c r="H661" s="3"/>
      <c r="I661" s="3"/>
      <c r="J661" s="3"/>
      <c r="K661" s="73"/>
      <c r="L661" s="74"/>
      <c r="Q661" s="3"/>
      <c r="S661" s="86"/>
    </row>
    <row r="662" spans="3:19" ht="21" customHeight="1">
      <c r="C662" s="3"/>
      <c r="D662" s="3"/>
      <c r="E662" s="3"/>
      <c r="F662" s="3"/>
      <c r="G662" s="3"/>
      <c r="H662" s="3"/>
      <c r="I662" s="3"/>
      <c r="J662" s="3"/>
      <c r="K662" s="73"/>
      <c r="L662" s="74"/>
      <c r="Q662" s="3"/>
      <c r="S662" s="86"/>
    </row>
    <row r="663" spans="3:19" ht="21" customHeight="1">
      <c r="C663" s="3"/>
      <c r="D663" s="3"/>
      <c r="E663" s="3"/>
      <c r="F663" s="3"/>
      <c r="G663" s="3"/>
      <c r="H663" s="3"/>
      <c r="I663" s="3"/>
      <c r="J663" s="3"/>
      <c r="K663" s="73"/>
      <c r="L663" s="74"/>
      <c r="Q663" s="3"/>
      <c r="S663" s="86"/>
    </row>
    <row r="664" spans="3:19" ht="21" customHeight="1">
      <c r="C664" s="3"/>
      <c r="D664" s="3"/>
      <c r="E664" s="3"/>
      <c r="F664" s="3"/>
      <c r="G664" s="3"/>
      <c r="H664" s="3"/>
      <c r="I664" s="3"/>
      <c r="J664" s="3"/>
      <c r="K664" s="73"/>
      <c r="L664" s="74"/>
      <c r="Q664" s="3"/>
      <c r="S664" s="86"/>
    </row>
    <row r="665" spans="3:19" ht="21" customHeight="1">
      <c r="C665" s="3"/>
      <c r="D665" s="3"/>
      <c r="E665" s="3"/>
      <c r="F665" s="3"/>
      <c r="G665" s="3"/>
      <c r="H665" s="3"/>
      <c r="I665" s="3"/>
      <c r="J665" s="3"/>
      <c r="K665" s="73"/>
      <c r="L665" s="74"/>
      <c r="Q665" s="3"/>
      <c r="S665" s="86"/>
    </row>
    <row r="666" spans="3:19" ht="21" customHeight="1">
      <c r="C666" s="3"/>
      <c r="D666" s="3"/>
      <c r="E666" s="3"/>
      <c r="F666" s="3"/>
      <c r="G666" s="3"/>
      <c r="H666" s="3"/>
      <c r="I666" s="3"/>
      <c r="J666" s="3"/>
      <c r="K666" s="73"/>
      <c r="L666" s="74"/>
      <c r="Q666" s="3"/>
      <c r="S666" s="86"/>
    </row>
    <row r="667" spans="3:19" ht="21" customHeight="1">
      <c r="C667" s="3"/>
      <c r="D667" s="3"/>
      <c r="E667" s="3"/>
      <c r="F667" s="3"/>
      <c r="G667" s="3"/>
      <c r="H667" s="3"/>
      <c r="I667" s="3"/>
      <c r="J667" s="3"/>
      <c r="K667" s="73"/>
      <c r="L667" s="74"/>
      <c r="Q667" s="3"/>
      <c r="S667" s="86"/>
    </row>
    <row r="668" spans="3:19" ht="21" customHeight="1">
      <c r="C668" s="3"/>
      <c r="D668" s="3"/>
      <c r="E668" s="3"/>
      <c r="F668" s="3"/>
      <c r="G668" s="3"/>
      <c r="H668" s="3"/>
      <c r="I668" s="3"/>
      <c r="J668" s="3"/>
      <c r="K668" s="73"/>
      <c r="L668" s="74"/>
      <c r="Q668" s="3"/>
      <c r="S668" s="86"/>
    </row>
    <row r="669" spans="3:19" ht="21" customHeight="1">
      <c r="C669" s="3"/>
      <c r="D669" s="3"/>
      <c r="E669" s="3"/>
      <c r="F669" s="3"/>
      <c r="G669" s="3"/>
      <c r="H669" s="3"/>
      <c r="I669" s="3"/>
      <c r="J669" s="3"/>
      <c r="K669" s="73"/>
      <c r="L669" s="74"/>
      <c r="Q669" s="3"/>
      <c r="S669" s="86"/>
    </row>
    <row r="670" spans="3:19" ht="21" customHeight="1">
      <c r="C670" s="3"/>
      <c r="D670" s="3"/>
      <c r="E670" s="3"/>
      <c r="F670" s="3"/>
      <c r="G670" s="3"/>
      <c r="H670" s="3"/>
      <c r="I670" s="3"/>
      <c r="J670" s="3"/>
      <c r="K670" s="73"/>
      <c r="L670" s="74"/>
      <c r="Q670" s="3"/>
      <c r="S670" s="86"/>
    </row>
    <row r="671" spans="3:19" ht="21" customHeight="1">
      <c r="C671" s="3"/>
      <c r="D671" s="3"/>
      <c r="E671" s="3"/>
      <c r="F671" s="3"/>
      <c r="G671" s="3"/>
      <c r="H671" s="3"/>
      <c r="I671" s="3"/>
      <c r="J671" s="3"/>
      <c r="K671" s="73"/>
      <c r="L671" s="74"/>
      <c r="Q671" s="3"/>
      <c r="S671" s="86"/>
    </row>
    <row r="672" spans="3:19" ht="21" customHeight="1">
      <c r="C672" s="3"/>
      <c r="D672" s="3"/>
      <c r="E672" s="3"/>
      <c r="F672" s="3"/>
      <c r="G672" s="3"/>
      <c r="H672" s="3"/>
      <c r="I672" s="3"/>
      <c r="J672" s="3"/>
      <c r="K672" s="73"/>
      <c r="L672" s="74"/>
      <c r="Q672" s="3"/>
      <c r="S672" s="86"/>
    </row>
    <row r="673" spans="3:19" ht="21" customHeight="1">
      <c r="C673" s="3"/>
      <c r="D673" s="3"/>
      <c r="E673" s="3"/>
      <c r="F673" s="3"/>
      <c r="G673" s="3"/>
      <c r="H673" s="3"/>
      <c r="I673" s="3"/>
      <c r="J673" s="3"/>
      <c r="K673" s="73"/>
      <c r="L673" s="74"/>
      <c r="Q673" s="3"/>
      <c r="S673" s="86"/>
    </row>
    <row r="674" spans="3:19" ht="21" customHeight="1">
      <c r="C674" s="3"/>
      <c r="D674" s="3"/>
      <c r="E674" s="3"/>
      <c r="F674" s="3"/>
      <c r="G674" s="3"/>
      <c r="H674" s="3"/>
      <c r="I674" s="3"/>
      <c r="J674" s="3"/>
      <c r="K674" s="73"/>
      <c r="L674" s="74"/>
      <c r="Q674" s="3"/>
      <c r="S674" s="86"/>
    </row>
    <row r="675" spans="3:19" ht="21" customHeight="1">
      <c r="C675" s="3"/>
      <c r="D675" s="3"/>
      <c r="E675" s="3"/>
      <c r="F675" s="3"/>
      <c r="G675" s="3"/>
      <c r="H675" s="3"/>
      <c r="I675" s="3"/>
      <c r="J675" s="3"/>
      <c r="K675" s="73"/>
      <c r="L675" s="74"/>
      <c r="Q675" s="3"/>
      <c r="S675" s="86"/>
    </row>
    <row r="676" spans="3:19" ht="21" customHeight="1">
      <c r="C676" s="3"/>
      <c r="D676" s="3"/>
      <c r="E676" s="3"/>
      <c r="F676" s="3"/>
      <c r="G676" s="3"/>
      <c r="H676" s="3"/>
      <c r="I676" s="3"/>
      <c r="J676" s="3"/>
      <c r="K676" s="73"/>
      <c r="L676" s="74"/>
      <c r="Q676" s="3"/>
      <c r="S676" s="86"/>
    </row>
    <row r="677" spans="3:19" ht="21" customHeight="1">
      <c r="C677" s="3"/>
      <c r="D677" s="3"/>
      <c r="E677" s="3"/>
      <c r="F677" s="3"/>
      <c r="G677" s="3"/>
      <c r="H677" s="3"/>
      <c r="I677" s="3"/>
      <c r="J677" s="3"/>
      <c r="K677" s="73"/>
      <c r="L677" s="74"/>
      <c r="Q677" s="3"/>
      <c r="S677" s="86"/>
    </row>
    <row r="678" spans="3:19" ht="21" customHeight="1">
      <c r="C678" s="3"/>
      <c r="D678" s="3"/>
      <c r="E678" s="3"/>
      <c r="F678" s="3"/>
      <c r="G678" s="3"/>
      <c r="H678" s="3"/>
      <c r="I678" s="3"/>
      <c r="J678" s="3"/>
      <c r="K678" s="73"/>
      <c r="L678" s="74"/>
      <c r="Q678" s="3"/>
      <c r="S678" s="86"/>
    </row>
    <row r="679" spans="3:19" ht="21" customHeight="1">
      <c r="C679" s="3"/>
      <c r="D679" s="3"/>
      <c r="E679" s="3"/>
      <c r="F679" s="3"/>
      <c r="G679" s="3"/>
      <c r="H679" s="3"/>
      <c r="I679" s="3"/>
      <c r="J679" s="3"/>
      <c r="K679" s="73"/>
      <c r="L679" s="74"/>
      <c r="Q679" s="3"/>
      <c r="S679" s="86"/>
    </row>
    <row r="680" spans="3:19" ht="21" customHeight="1">
      <c r="C680" s="3"/>
      <c r="D680" s="3"/>
      <c r="E680" s="3"/>
      <c r="F680" s="3"/>
      <c r="G680" s="3"/>
      <c r="H680" s="3"/>
      <c r="I680" s="3"/>
      <c r="J680" s="3"/>
      <c r="K680" s="73"/>
      <c r="L680" s="74"/>
      <c r="Q680" s="3"/>
      <c r="S680" s="86"/>
    </row>
    <row r="681" spans="3:19" ht="21" customHeight="1">
      <c r="C681" s="3"/>
      <c r="D681" s="3"/>
      <c r="E681" s="3"/>
      <c r="F681" s="3"/>
      <c r="G681" s="3"/>
      <c r="H681" s="3"/>
      <c r="I681" s="3"/>
      <c r="J681" s="3"/>
      <c r="K681" s="73"/>
      <c r="L681" s="74"/>
      <c r="Q681" s="3"/>
      <c r="S681" s="86"/>
    </row>
    <row r="682" spans="3:19" ht="21" customHeight="1">
      <c r="C682" s="3"/>
      <c r="D682" s="3"/>
      <c r="E682" s="3"/>
      <c r="F682" s="3"/>
      <c r="G682" s="3"/>
      <c r="H682" s="3"/>
      <c r="I682" s="3"/>
      <c r="J682" s="3"/>
      <c r="K682" s="73"/>
      <c r="L682" s="74"/>
      <c r="Q682" s="3"/>
      <c r="S682" s="86"/>
    </row>
    <row r="683" spans="3:19" ht="21" customHeight="1">
      <c r="C683" s="3"/>
      <c r="D683" s="3"/>
      <c r="E683" s="3"/>
      <c r="F683" s="3"/>
      <c r="G683" s="3"/>
      <c r="H683" s="3"/>
      <c r="I683" s="3"/>
      <c r="J683" s="3"/>
      <c r="K683" s="73"/>
      <c r="L683" s="74"/>
      <c r="Q683" s="3"/>
      <c r="S683" s="86"/>
    </row>
    <row r="684" spans="3:19" ht="21" customHeight="1">
      <c r="C684" s="3"/>
      <c r="D684" s="3"/>
      <c r="E684" s="3"/>
      <c r="F684" s="3"/>
      <c r="G684" s="3"/>
      <c r="H684" s="3"/>
      <c r="I684" s="3"/>
      <c r="J684" s="3"/>
      <c r="K684" s="73"/>
      <c r="L684" s="74"/>
      <c r="Q684" s="3"/>
      <c r="S684" s="86"/>
    </row>
    <row r="685" spans="3:19" ht="21" customHeight="1">
      <c r="C685" s="3"/>
      <c r="D685" s="3"/>
      <c r="E685" s="3"/>
      <c r="F685" s="3"/>
      <c r="G685" s="3"/>
      <c r="H685" s="3"/>
      <c r="I685" s="3"/>
      <c r="J685" s="3"/>
      <c r="K685" s="73"/>
      <c r="L685" s="74"/>
      <c r="Q685" s="3"/>
      <c r="S685" s="86"/>
    </row>
    <row r="686" spans="3:19" ht="21" customHeight="1">
      <c r="C686" s="3"/>
      <c r="D686" s="3"/>
      <c r="E686" s="3"/>
      <c r="F686" s="3"/>
      <c r="G686" s="3"/>
      <c r="H686" s="3"/>
      <c r="I686" s="3"/>
      <c r="J686" s="3"/>
      <c r="K686" s="73"/>
      <c r="L686" s="74"/>
      <c r="Q686" s="3"/>
      <c r="S686" s="86"/>
    </row>
    <row r="687" spans="3:19" ht="21" customHeight="1">
      <c r="C687" s="3"/>
      <c r="D687" s="3"/>
      <c r="E687" s="3"/>
      <c r="F687" s="3"/>
      <c r="G687" s="3"/>
      <c r="H687" s="3"/>
      <c r="I687" s="3"/>
      <c r="J687" s="3"/>
      <c r="K687" s="73"/>
      <c r="L687" s="74"/>
      <c r="Q687" s="3"/>
      <c r="S687" s="86"/>
    </row>
    <row r="688" spans="3:19" ht="21" customHeight="1">
      <c r="C688" s="3"/>
      <c r="D688" s="3"/>
      <c r="E688" s="3"/>
      <c r="F688" s="3"/>
      <c r="G688" s="3"/>
      <c r="H688" s="3"/>
      <c r="I688" s="3"/>
      <c r="J688" s="3"/>
      <c r="K688" s="73"/>
      <c r="L688" s="74"/>
      <c r="Q688" s="3"/>
      <c r="S688" s="86"/>
    </row>
    <row r="689" spans="3:19" ht="21" customHeight="1">
      <c r="C689" s="3"/>
      <c r="D689" s="3"/>
      <c r="E689" s="3"/>
      <c r="F689" s="3"/>
      <c r="G689" s="3"/>
      <c r="H689" s="3"/>
      <c r="I689" s="3"/>
      <c r="J689" s="3"/>
      <c r="K689" s="73"/>
      <c r="L689" s="74"/>
      <c r="Q689" s="3"/>
      <c r="S689" s="86"/>
    </row>
    <row r="690" spans="3:19" ht="21" customHeight="1">
      <c r="C690" s="3"/>
      <c r="D690" s="3"/>
      <c r="E690" s="3"/>
      <c r="F690" s="3"/>
      <c r="G690" s="3"/>
      <c r="H690" s="3"/>
      <c r="I690" s="3"/>
      <c r="J690" s="3"/>
      <c r="K690" s="73"/>
      <c r="L690" s="74"/>
      <c r="Q690" s="3"/>
      <c r="S690" s="86"/>
    </row>
    <row r="691" spans="3:19" ht="21" customHeight="1">
      <c r="C691" s="3"/>
      <c r="D691" s="3"/>
      <c r="E691" s="3"/>
      <c r="F691" s="3"/>
      <c r="G691" s="3"/>
      <c r="H691" s="3"/>
      <c r="I691" s="3"/>
      <c r="J691" s="3"/>
      <c r="K691" s="73"/>
      <c r="L691" s="74"/>
      <c r="Q691" s="3"/>
      <c r="S691" s="86"/>
    </row>
    <row r="692" spans="3:19" ht="21" customHeight="1">
      <c r="C692" s="3"/>
      <c r="D692" s="3"/>
      <c r="E692" s="3"/>
      <c r="F692" s="3"/>
      <c r="G692" s="3"/>
      <c r="H692" s="3"/>
      <c r="I692" s="3"/>
      <c r="J692" s="3"/>
      <c r="K692" s="73"/>
      <c r="L692" s="74"/>
      <c r="Q692" s="3"/>
      <c r="S692" s="86"/>
    </row>
    <row r="693" spans="3:19" ht="21" customHeight="1">
      <c r="C693" s="3"/>
      <c r="D693" s="3"/>
      <c r="E693" s="3"/>
      <c r="F693" s="3"/>
      <c r="G693" s="3"/>
      <c r="H693" s="3"/>
      <c r="I693" s="3"/>
      <c r="J693" s="3"/>
      <c r="K693" s="73"/>
      <c r="L693" s="74"/>
      <c r="Q693" s="3"/>
      <c r="S693" s="86"/>
    </row>
    <row r="694" spans="3:19" ht="21" customHeight="1">
      <c r="C694" s="3"/>
      <c r="D694" s="3"/>
      <c r="E694" s="3"/>
      <c r="F694" s="3"/>
      <c r="G694" s="3"/>
      <c r="H694" s="3"/>
      <c r="I694" s="3"/>
      <c r="J694" s="3"/>
      <c r="K694" s="73"/>
      <c r="L694" s="74"/>
      <c r="Q694" s="3"/>
      <c r="S694" s="86"/>
    </row>
    <row r="695" spans="3:19" ht="21" customHeight="1">
      <c r="C695" s="3"/>
      <c r="D695" s="3"/>
      <c r="E695" s="3"/>
      <c r="F695" s="3"/>
      <c r="G695" s="3"/>
      <c r="H695" s="3"/>
      <c r="I695" s="3"/>
      <c r="J695" s="3"/>
      <c r="K695" s="73"/>
      <c r="L695" s="74"/>
      <c r="Q695" s="3"/>
      <c r="S695" s="86"/>
    </row>
    <row r="696" spans="3:19" ht="21" customHeight="1">
      <c r="C696" s="3"/>
      <c r="D696" s="3"/>
      <c r="E696" s="3"/>
      <c r="F696" s="3"/>
      <c r="G696" s="3"/>
      <c r="H696" s="3"/>
      <c r="I696" s="3"/>
      <c r="J696" s="3"/>
      <c r="K696" s="73"/>
      <c r="L696" s="74"/>
      <c r="Q696" s="3"/>
      <c r="S696" s="86"/>
    </row>
    <row r="697" spans="3:19" ht="21" customHeight="1">
      <c r="C697" s="3"/>
      <c r="D697" s="3"/>
      <c r="E697" s="3"/>
      <c r="F697" s="3"/>
      <c r="G697" s="3"/>
      <c r="H697" s="3"/>
      <c r="I697" s="3"/>
      <c r="J697" s="3"/>
      <c r="K697" s="73"/>
      <c r="L697" s="74"/>
      <c r="Q697" s="3"/>
      <c r="S697" s="86"/>
    </row>
    <row r="698" spans="3:19" ht="21" customHeight="1">
      <c r="C698" s="3"/>
      <c r="D698" s="3"/>
      <c r="E698" s="3"/>
      <c r="F698" s="3"/>
      <c r="G698" s="3"/>
      <c r="H698" s="3"/>
      <c r="I698" s="3"/>
      <c r="J698" s="3"/>
      <c r="K698" s="73"/>
      <c r="L698" s="74"/>
      <c r="Q698" s="3"/>
      <c r="S698" s="86"/>
    </row>
    <row r="699" spans="3:19" ht="21" customHeight="1">
      <c r="C699" s="3"/>
      <c r="D699" s="3"/>
      <c r="E699" s="3"/>
      <c r="F699" s="3"/>
      <c r="G699" s="3"/>
      <c r="H699" s="3"/>
      <c r="I699" s="3"/>
      <c r="J699" s="3"/>
      <c r="K699" s="73"/>
      <c r="L699" s="74"/>
      <c r="Q699" s="3"/>
      <c r="S699" s="86"/>
    </row>
    <row r="700" spans="3:19" ht="21" customHeight="1">
      <c r="C700" s="3"/>
      <c r="D700" s="3"/>
      <c r="E700" s="3"/>
      <c r="F700" s="3"/>
      <c r="G700" s="3"/>
      <c r="H700" s="3"/>
      <c r="I700" s="3"/>
      <c r="J700" s="3"/>
      <c r="K700" s="73"/>
      <c r="L700" s="74"/>
      <c r="Q700" s="3"/>
      <c r="S700" s="86"/>
    </row>
    <row r="701" spans="3:19" ht="21" customHeight="1">
      <c r="C701" s="3"/>
      <c r="D701" s="3"/>
      <c r="E701" s="3"/>
      <c r="F701" s="3"/>
      <c r="G701" s="3"/>
      <c r="H701" s="3"/>
      <c r="I701" s="3"/>
      <c r="J701" s="3"/>
      <c r="K701" s="73"/>
      <c r="L701" s="74"/>
      <c r="Q701" s="3"/>
      <c r="S701" s="86"/>
    </row>
    <row r="702" spans="3:19" ht="21" customHeight="1">
      <c r="C702" s="3"/>
      <c r="D702" s="3"/>
      <c r="E702" s="3"/>
      <c r="F702" s="3"/>
      <c r="G702" s="3"/>
      <c r="H702" s="3"/>
      <c r="I702" s="3"/>
      <c r="J702" s="3"/>
      <c r="K702" s="73"/>
      <c r="L702" s="74"/>
      <c r="Q702" s="3"/>
      <c r="S702" s="86"/>
    </row>
    <row r="703" spans="3:19" ht="21" customHeight="1">
      <c r="C703" s="3"/>
      <c r="D703" s="3"/>
      <c r="E703" s="3"/>
      <c r="F703" s="3"/>
      <c r="G703" s="3"/>
      <c r="H703" s="3"/>
      <c r="I703" s="3"/>
      <c r="J703" s="3"/>
      <c r="K703" s="73"/>
      <c r="L703" s="74"/>
      <c r="Q703" s="3"/>
      <c r="S703" s="86"/>
    </row>
    <row r="704" spans="3:19" ht="21" customHeight="1">
      <c r="C704" s="3"/>
      <c r="D704" s="3"/>
      <c r="E704" s="3"/>
      <c r="F704" s="3"/>
      <c r="G704" s="3"/>
      <c r="H704" s="3"/>
      <c r="I704" s="3"/>
      <c r="J704" s="3"/>
      <c r="K704" s="73"/>
      <c r="L704" s="74"/>
      <c r="Q704" s="3"/>
      <c r="S704" s="86"/>
    </row>
    <row r="705" spans="3:19" ht="21" customHeight="1">
      <c r="C705" s="3"/>
      <c r="D705" s="3"/>
      <c r="E705" s="3"/>
      <c r="F705" s="3"/>
      <c r="G705" s="3"/>
      <c r="H705" s="3"/>
      <c r="I705" s="3"/>
      <c r="J705" s="3"/>
      <c r="K705" s="73"/>
      <c r="L705" s="74"/>
      <c r="Q705" s="3"/>
      <c r="S705" s="86"/>
    </row>
    <row r="706" spans="3:19" ht="21" customHeight="1">
      <c r="C706" s="3"/>
      <c r="D706" s="3"/>
      <c r="E706" s="3"/>
      <c r="F706" s="3"/>
      <c r="G706" s="3"/>
      <c r="H706" s="3"/>
      <c r="I706" s="3"/>
      <c r="J706" s="3"/>
      <c r="K706" s="73"/>
      <c r="L706" s="74"/>
      <c r="Q706" s="3"/>
      <c r="S706" s="86"/>
    </row>
    <row r="707" spans="3:19" ht="21" customHeight="1">
      <c r="C707" s="3"/>
      <c r="D707" s="3"/>
      <c r="E707" s="3"/>
      <c r="F707" s="3"/>
      <c r="G707" s="3"/>
      <c r="H707" s="3"/>
      <c r="I707" s="3"/>
      <c r="J707" s="3"/>
      <c r="K707" s="73"/>
      <c r="L707" s="74"/>
      <c r="Q707" s="3"/>
      <c r="S707" s="86"/>
    </row>
    <row r="708" spans="3:19" ht="21" customHeight="1">
      <c r="C708" s="3"/>
      <c r="D708" s="3"/>
      <c r="E708" s="3"/>
      <c r="F708" s="3"/>
      <c r="G708" s="3"/>
      <c r="H708" s="3"/>
      <c r="I708" s="3"/>
      <c r="J708" s="3"/>
      <c r="K708" s="73"/>
      <c r="L708" s="74"/>
      <c r="Q708" s="3"/>
      <c r="S708" s="86"/>
    </row>
    <row r="709" spans="3:19" ht="21" customHeight="1">
      <c r="C709" s="3"/>
      <c r="D709" s="3"/>
      <c r="E709" s="3"/>
      <c r="F709" s="3"/>
      <c r="G709" s="3"/>
      <c r="H709" s="3"/>
      <c r="I709" s="3"/>
      <c r="J709" s="3"/>
      <c r="K709" s="73"/>
      <c r="L709" s="74"/>
      <c r="Q709" s="3"/>
      <c r="S709" s="86"/>
    </row>
    <row r="710" spans="3:19" ht="21" customHeight="1">
      <c r="C710" s="3"/>
      <c r="D710" s="3"/>
      <c r="E710" s="3"/>
      <c r="F710" s="3"/>
      <c r="G710" s="3"/>
      <c r="H710" s="3"/>
      <c r="I710" s="3"/>
      <c r="J710" s="3"/>
      <c r="K710" s="73"/>
      <c r="L710" s="74"/>
      <c r="Q710" s="3"/>
      <c r="S710" s="86"/>
    </row>
    <row r="711" spans="3:19" ht="21" customHeight="1">
      <c r="C711" s="3"/>
      <c r="D711" s="3"/>
      <c r="E711" s="3"/>
      <c r="F711" s="3"/>
      <c r="G711" s="3"/>
      <c r="H711" s="3"/>
      <c r="I711" s="3"/>
      <c r="J711" s="3"/>
      <c r="K711" s="73"/>
      <c r="L711" s="74"/>
      <c r="Q711" s="3"/>
      <c r="S711" s="86"/>
    </row>
    <row r="712" spans="3:19" ht="21" customHeight="1">
      <c r="C712" s="3"/>
      <c r="D712" s="3"/>
      <c r="E712" s="3"/>
      <c r="F712" s="3"/>
      <c r="G712" s="3"/>
      <c r="H712" s="3"/>
      <c r="I712" s="3"/>
      <c r="J712" s="3"/>
      <c r="K712" s="73"/>
      <c r="L712" s="74"/>
      <c r="Q712" s="3"/>
      <c r="S712" s="86"/>
    </row>
    <row r="713" spans="3:19" ht="21" customHeight="1">
      <c r="C713" s="3"/>
      <c r="D713" s="3"/>
      <c r="E713" s="3"/>
      <c r="F713" s="3"/>
      <c r="G713" s="3"/>
      <c r="H713" s="3"/>
      <c r="I713" s="3"/>
      <c r="J713" s="3"/>
      <c r="K713" s="73"/>
      <c r="L713" s="74"/>
      <c r="Q713" s="3"/>
      <c r="S713" s="86"/>
    </row>
    <row r="714" spans="3:19" ht="21" customHeight="1">
      <c r="C714" s="3"/>
      <c r="D714" s="3"/>
      <c r="E714" s="3"/>
      <c r="F714" s="3"/>
      <c r="G714" s="3"/>
      <c r="H714" s="3"/>
      <c r="I714" s="3"/>
      <c r="J714" s="3"/>
      <c r="K714" s="73"/>
      <c r="L714" s="74"/>
      <c r="Q714" s="3"/>
      <c r="S714" s="86"/>
    </row>
    <row r="715" spans="3:19" ht="21" customHeight="1">
      <c r="C715" s="3"/>
      <c r="D715" s="3"/>
      <c r="E715" s="3"/>
      <c r="F715" s="3"/>
      <c r="G715" s="3"/>
      <c r="H715" s="3"/>
      <c r="I715" s="3"/>
      <c r="J715" s="3"/>
      <c r="K715" s="73"/>
      <c r="L715" s="74"/>
      <c r="Q715" s="3"/>
      <c r="S715" s="86"/>
    </row>
    <row r="716" spans="3:19" ht="21" customHeight="1">
      <c r="C716" s="3"/>
      <c r="D716" s="3"/>
      <c r="E716" s="3"/>
      <c r="F716" s="3"/>
      <c r="G716" s="3"/>
      <c r="H716" s="3"/>
      <c r="I716" s="3"/>
      <c r="J716" s="3"/>
      <c r="K716" s="73"/>
      <c r="L716" s="74"/>
      <c r="Q716" s="3"/>
      <c r="S716" s="86"/>
    </row>
    <row r="717" spans="3:19" ht="21" customHeight="1">
      <c r="C717" s="3"/>
      <c r="D717" s="3"/>
      <c r="E717" s="3"/>
      <c r="F717" s="3"/>
      <c r="G717" s="3"/>
      <c r="H717" s="3"/>
      <c r="I717" s="3"/>
      <c r="J717" s="3"/>
      <c r="K717" s="73"/>
      <c r="L717" s="74"/>
      <c r="Q717" s="3"/>
      <c r="S717" s="86"/>
    </row>
    <row r="718" spans="3:19" ht="21" customHeight="1">
      <c r="C718" s="3"/>
      <c r="D718" s="3"/>
      <c r="E718" s="3"/>
      <c r="F718" s="3"/>
      <c r="G718" s="3"/>
      <c r="H718" s="3"/>
      <c r="I718" s="3"/>
      <c r="J718" s="3"/>
      <c r="K718" s="73"/>
      <c r="L718" s="74"/>
      <c r="Q718" s="3"/>
      <c r="S718" s="86"/>
    </row>
    <row r="719" spans="3:19" ht="21" customHeight="1">
      <c r="C719" s="3"/>
      <c r="D719" s="3"/>
      <c r="E719" s="3"/>
      <c r="F719" s="3"/>
      <c r="G719" s="3"/>
      <c r="H719" s="3"/>
      <c r="I719" s="3"/>
      <c r="J719" s="3"/>
      <c r="K719" s="73"/>
      <c r="L719" s="74"/>
      <c r="Q719" s="3"/>
      <c r="S719" s="86"/>
    </row>
    <row r="720" spans="3:19" ht="21" customHeight="1">
      <c r="C720" s="3"/>
      <c r="D720" s="3"/>
      <c r="E720" s="3"/>
      <c r="F720" s="3"/>
      <c r="G720" s="3"/>
      <c r="H720" s="3"/>
      <c r="I720" s="3"/>
      <c r="J720" s="3"/>
      <c r="K720" s="73"/>
      <c r="L720" s="74"/>
      <c r="Q720" s="3"/>
      <c r="S720" s="86"/>
    </row>
    <row r="721" spans="3:19" ht="21" customHeight="1">
      <c r="C721" s="3"/>
      <c r="D721" s="3"/>
      <c r="E721" s="3"/>
      <c r="F721" s="3"/>
      <c r="G721" s="3"/>
      <c r="H721" s="3"/>
      <c r="I721" s="3"/>
      <c r="J721" s="3"/>
      <c r="K721" s="73"/>
      <c r="L721" s="74"/>
      <c r="Q721" s="3"/>
      <c r="S721" s="86"/>
    </row>
    <row r="722" spans="3:19" ht="21" customHeight="1">
      <c r="C722" s="3"/>
      <c r="D722" s="3"/>
      <c r="E722" s="3"/>
      <c r="F722" s="3"/>
      <c r="G722" s="3"/>
      <c r="H722" s="3"/>
      <c r="I722" s="3"/>
      <c r="J722" s="3"/>
      <c r="K722" s="73"/>
      <c r="L722" s="74"/>
      <c r="Q722" s="3"/>
      <c r="S722" s="86"/>
    </row>
    <row r="723" spans="3:19" ht="21" customHeight="1">
      <c r="C723" s="3"/>
      <c r="D723" s="3"/>
      <c r="E723" s="3"/>
      <c r="F723" s="3"/>
      <c r="G723" s="3"/>
      <c r="H723" s="3"/>
      <c r="I723" s="3"/>
      <c r="J723" s="3"/>
      <c r="K723" s="73"/>
      <c r="L723" s="74"/>
      <c r="Q723" s="3"/>
      <c r="S723" s="86"/>
    </row>
    <row r="724" spans="3:19" ht="21" customHeight="1">
      <c r="C724" s="3"/>
      <c r="D724" s="3"/>
      <c r="E724" s="3"/>
      <c r="F724" s="3"/>
      <c r="G724" s="3"/>
      <c r="H724" s="3"/>
      <c r="I724" s="3"/>
      <c r="J724" s="3"/>
      <c r="K724" s="73"/>
      <c r="L724" s="74"/>
      <c r="Q724" s="3"/>
      <c r="S724" s="86"/>
    </row>
    <row r="725" spans="3:19" ht="21" customHeight="1">
      <c r="C725" s="3"/>
      <c r="D725" s="3"/>
      <c r="E725" s="3"/>
      <c r="F725" s="3"/>
      <c r="G725" s="3"/>
      <c r="H725" s="3"/>
      <c r="I725" s="3"/>
      <c r="J725" s="3"/>
      <c r="K725" s="73"/>
      <c r="L725" s="74"/>
      <c r="Q725" s="3"/>
      <c r="S725" s="86"/>
    </row>
    <row r="726" spans="3:19" ht="21" customHeight="1">
      <c r="C726" s="3"/>
      <c r="D726" s="3"/>
      <c r="E726" s="3"/>
      <c r="F726" s="3"/>
      <c r="G726" s="3"/>
      <c r="H726" s="3"/>
      <c r="I726" s="3"/>
      <c r="J726" s="3"/>
      <c r="K726" s="73"/>
      <c r="L726" s="74"/>
      <c r="Q726" s="3"/>
      <c r="S726" s="86"/>
    </row>
    <row r="727" spans="3:19" ht="21" customHeight="1">
      <c r="C727" s="3"/>
      <c r="D727" s="3"/>
      <c r="E727" s="3"/>
      <c r="F727" s="3"/>
      <c r="G727" s="3"/>
      <c r="H727" s="3"/>
      <c r="I727" s="3"/>
      <c r="J727" s="3"/>
      <c r="K727" s="73"/>
      <c r="L727" s="74"/>
      <c r="Q727" s="3"/>
      <c r="S727" s="86"/>
    </row>
    <row r="728" spans="3:19" ht="21" customHeight="1">
      <c r="C728" s="3"/>
      <c r="D728" s="3"/>
      <c r="E728" s="3"/>
      <c r="F728" s="3"/>
      <c r="G728" s="3"/>
      <c r="H728" s="3"/>
      <c r="I728" s="3"/>
      <c r="J728" s="3"/>
      <c r="K728" s="73"/>
      <c r="L728" s="74"/>
      <c r="Q728" s="3"/>
      <c r="S728" s="86"/>
    </row>
    <row r="729" spans="3:19" ht="21" customHeight="1">
      <c r="C729" s="3"/>
      <c r="D729" s="3"/>
      <c r="E729" s="3"/>
      <c r="F729" s="3"/>
      <c r="G729" s="3"/>
      <c r="H729" s="3"/>
      <c r="I729" s="3"/>
      <c r="J729" s="3"/>
      <c r="K729" s="73"/>
      <c r="L729" s="74"/>
      <c r="Q729" s="3"/>
      <c r="S729" s="86"/>
    </row>
    <row r="730" spans="3:19" ht="21" customHeight="1">
      <c r="C730" s="3"/>
      <c r="D730" s="3"/>
      <c r="E730" s="3"/>
      <c r="F730" s="3"/>
      <c r="G730" s="3"/>
      <c r="H730" s="3"/>
      <c r="I730" s="3"/>
      <c r="J730" s="3"/>
      <c r="K730" s="73"/>
      <c r="L730" s="74"/>
      <c r="Q730" s="3"/>
      <c r="S730" s="86"/>
    </row>
    <row r="731" spans="3:19" ht="21" customHeight="1">
      <c r="C731" s="3"/>
      <c r="D731" s="3"/>
      <c r="E731" s="3"/>
      <c r="F731" s="3"/>
      <c r="G731" s="3"/>
      <c r="H731" s="3"/>
      <c r="I731" s="3"/>
      <c r="J731" s="3"/>
      <c r="K731" s="73"/>
      <c r="L731" s="74"/>
      <c r="Q731" s="3"/>
      <c r="S731" s="86"/>
    </row>
    <row r="732" spans="3:19" ht="21" customHeight="1">
      <c r="C732" s="3"/>
      <c r="D732" s="3"/>
      <c r="E732" s="3"/>
      <c r="F732" s="3"/>
      <c r="G732" s="3"/>
      <c r="H732" s="3"/>
      <c r="I732" s="3"/>
      <c r="J732" s="3"/>
      <c r="K732" s="73"/>
      <c r="L732" s="74"/>
      <c r="Q732" s="3"/>
      <c r="S732" s="86"/>
    </row>
    <row r="733" spans="3:19" ht="21" customHeight="1">
      <c r="C733" s="3"/>
      <c r="D733" s="3"/>
      <c r="E733" s="3"/>
      <c r="F733" s="3"/>
      <c r="G733" s="3"/>
      <c r="H733" s="3"/>
      <c r="I733" s="3"/>
      <c r="J733" s="3"/>
      <c r="K733" s="73"/>
      <c r="L733" s="74"/>
      <c r="Q733" s="3"/>
      <c r="S733" s="86"/>
    </row>
    <row r="734" spans="3:19" ht="21" customHeight="1">
      <c r="C734" s="3"/>
      <c r="D734" s="3"/>
      <c r="E734" s="3"/>
      <c r="F734" s="3"/>
      <c r="G734" s="3"/>
      <c r="H734" s="3"/>
      <c r="I734" s="3"/>
      <c r="J734" s="3"/>
      <c r="K734" s="73"/>
      <c r="L734" s="74"/>
      <c r="Q734" s="3"/>
      <c r="S734" s="86"/>
    </row>
    <row r="735" spans="3:19" ht="21" customHeight="1">
      <c r="C735" s="3"/>
      <c r="D735" s="3"/>
      <c r="E735" s="3"/>
      <c r="F735" s="3"/>
      <c r="G735" s="3"/>
      <c r="H735" s="3"/>
      <c r="I735" s="3"/>
      <c r="J735" s="3"/>
      <c r="K735" s="73"/>
      <c r="L735" s="74"/>
      <c r="Q735" s="3"/>
      <c r="S735" s="86"/>
    </row>
    <row r="736" spans="3:19" ht="21" customHeight="1">
      <c r="C736" s="3"/>
      <c r="D736" s="3"/>
      <c r="E736" s="3"/>
      <c r="F736" s="3"/>
      <c r="G736" s="3"/>
      <c r="H736" s="3"/>
      <c r="I736" s="3"/>
      <c r="J736" s="3"/>
      <c r="K736" s="73"/>
      <c r="L736" s="74"/>
      <c r="Q736" s="3"/>
      <c r="S736" s="86"/>
    </row>
    <row r="737" spans="3:19" ht="21" customHeight="1">
      <c r="C737" s="3"/>
      <c r="D737" s="3"/>
      <c r="E737" s="3"/>
      <c r="F737" s="3"/>
      <c r="G737" s="3"/>
      <c r="H737" s="3"/>
      <c r="I737" s="3"/>
      <c r="J737" s="3"/>
      <c r="K737" s="73"/>
      <c r="L737" s="74"/>
      <c r="Q737" s="3"/>
      <c r="S737" s="86"/>
    </row>
    <row r="738" spans="3:19" ht="21" customHeight="1">
      <c r="C738" s="3"/>
      <c r="D738" s="3"/>
      <c r="E738" s="3"/>
      <c r="F738" s="3"/>
      <c r="G738" s="3"/>
      <c r="H738" s="3"/>
      <c r="I738" s="3"/>
      <c r="J738" s="3"/>
      <c r="K738" s="73"/>
      <c r="L738" s="74"/>
      <c r="Q738" s="3"/>
      <c r="S738" s="86"/>
    </row>
    <row r="739" spans="3:19" ht="21" customHeight="1">
      <c r="C739" s="3"/>
      <c r="D739" s="3"/>
      <c r="E739" s="3"/>
      <c r="F739" s="3"/>
      <c r="G739" s="3"/>
      <c r="H739" s="3"/>
      <c r="I739" s="3"/>
      <c r="J739" s="3"/>
      <c r="K739" s="73"/>
      <c r="L739" s="74"/>
      <c r="Q739" s="3"/>
      <c r="S739" s="86"/>
    </row>
    <row r="740" spans="3:19" ht="21" customHeight="1">
      <c r="C740" s="3"/>
      <c r="D740" s="3"/>
      <c r="E740" s="3"/>
      <c r="F740" s="3"/>
      <c r="G740" s="3"/>
      <c r="H740" s="3"/>
      <c r="I740" s="3"/>
      <c r="J740" s="3"/>
      <c r="K740" s="73"/>
      <c r="L740" s="74"/>
      <c r="Q740" s="3"/>
      <c r="S740" s="86"/>
    </row>
    <row r="741" spans="3:19" ht="21" customHeight="1">
      <c r="C741" s="3"/>
      <c r="D741" s="3"/>
      <c r="E741" s="3"/>
      <c r="F741" s="3"/>
      <c r="G741" s="3"/>
      <c r="H741" s="3"/>
      <c r="I741" s="3"/>
      <c r="J741" s="3"/>
      <c r="K741" s="73"/>
      <c r="L741" s="74"/>
      <c r="Q741" s="3"/>
      <c r="S741" s="86"/>
    </row>
    <row r="742" spans="3:19" ht="21" customHeight="1">
      <c r="C742" s="3"/>
      <c r="D742" s="3"/>
      <c r="E742" s="3"/>
      <c r="F742" s="3"/>
      <c r="G742" s="3"/>
      <c r="H742" s="3"/>
      <c r="I742" s="3"/>
      <c r="J742" s="3"/>
      <c r="K742" s="73"/>
      <c r="L742" s="74"/>
      <c r="Q742" s="3"/>
      <c r="S742" s="86"/>
    </row>
    <row r="743" spans="3:19" ht="21" customHeight="1">
      <c r="C743" s="3"/>
      <c r="D743" s="3"/>
      <c r="E743" s="3"/>
      <c r="F743" s="3"/>
      <c r="G743" s="3"/>
      <c r="H743" s="3"/>
      <c r="I743" s="3"/>
      <c r="J743" s="3"/>
      <c r="K743" s="73"/>
      <c r="L743" s="74"/>
      <c r="Q743" s="3"/>
      <c r="S743" s="86"/>
    </row>
    <row r="744" spans="3:19" ht="21" customHeight="1">
      <c r="C744" s="3"/>
      <c r="D744" s="3"/>
      <c r="E744" s="3"/>
      <c r="F744" s="3"/>
      <c r="G744" s="3"/>
      <c r="H744" s="3"/>
      <c r="I744" s="3"/>
      <c r="J744" s="3"/>
      <c r="K744" s="73"/>
      <c r="L744" s="74"/>
      <c r="Q744" s="3"/>
      <c r="S744" s="86"/>
    </row>
    <row r="745" spans="3:19" ht="21" customHeight="1">
      <c r="C745" s="3"/>
      <c r="D745" s="3"/>
      <c r="E745" s="3"/>
      <c r="F745" s="3"/>
      <c r="G745" s="3"/>
      <c r="H745" s="3"/>
      <c r="I745" s="3"/>
      <c r="J745" s="3"/>
      <c r="K745" s="73"/>
      <c r="L745" s="74"/>
      <c r="Q745" s="3"/>
      <c r="S745" s="86"/>
    </row>
    <row r="746" spans="3:19" ht="21" customHeight="1">
      <c r="C746" s="3"/>
      <c r="D746" s="3"/>
      <c r="E746" s="3"/>
      <c r="F746" s="3"/>
      <c r="G746" s="3"/>
      <c r="H746" s="3"/>
      <c r="I746" s="3"/>
      <c r="J746" s="3"/>
      <c r="K746" s="73"/>
      <c r="L746" s="74"/>
      <c r="Q746" s="3"/>
      <c r="S746" s="86"/>
    </row>
    <row r="747" spans="3:19" ht="21" customHeight="1">
      <c r="C747" s="3"/>
      <c r="D747" s="3"/>
      <c r="E747" s="3"/>
      <c r="F747" s="3"/>
      <c r="G747" s="3"/>
      <c r="H747" s="3"/>
      <c r="I747" s="3"/>
      <c r="J747" s="3"/>
      <c r="K747" s="73"/>
      <c r="L747" s="74"/>
      <c r="Q747" s="3"/>
      <c r="S747" s="86"/>
    </row>
    <row r="748" spans="3:19" ht="21" customHeight="1">
      <c r="C748" s="3"/>
      <c r="D748" s="3"/>
      <c r="E748" s="3"/>
      <c r="F748" s="3"/>
      <c r="G748" s="3"/>
      <c r="H748" s="3"/>
      <c r="I748" s="3"/>
      <c r="J748" s="3"/>
      <c r="K748" s="73"/>
      <c r="L748" s="74"/>
      <c r="Q748" s="3"/>
      <c r="S748" s="86"/>
    </row>
    <row r="749" spans="3:19" ht="21" customHeight="1">
      <c r="C749" s="3"/>
      <c r="D749" s="3"/>
      <c r="E749" s="3"/>
      <c r="F749" s="3"/>
      <c r="G749" s="3"/>
      <c r="H749" s="3"/>
      <c r="I749" s="3"/>
      <c r="J749" s="3"/>
      <c r="K749" s="73"/>
      <c r="L749" s="74"/>
      <c r="Q749" s="3"/>
      <c r="S749" s="86"/>
    </row>
    <row r="750" spans="3:19" ht="21" customHeight="1">
      <c r="C750" s="3"/>
      <c r="D750" s="3"/>
      <c r="E750" s="3"/>
      <c r="F750" s="3"/>
      <c r="G750" s="3"/>
      <c r="H750" s="3"/>
      <c r="I750" s="3"/>
      <c r="J750" s="3"/>
      <c r="K750" s="73"/>
      <c r="L750" s="74"/>
      <c r="Q750" s="3"/>
      <c r="S750" s="86"/>
    </row>
    <row r="751" spans="3:19" ht="21" customHeight="1">
      <c r="C751" s="3"/>
      <c r="D751" s="3"/>
      <c r="E751" s="3"/>
      <c r="F751" s="3"/>
      <c r="G751" s="3"/>
      <c r="H751" s="3"/>
      <c r="I751" s="3"/>
      <c r="J751" s="3"/>
      <c r="K751" s="73"/>
      <c r="L751" s="74"/>
      <c r="Q751" s="3"/>
      <c r="S751" s="86"/>
    </row>
    <row r="752" spans="3:19" ht="21" customHeight="1">
      <c r="C752" s="3"/>
      <c r="D752" s="3"/>
      <c r="E752" s="3"/>
      <c r="F752" s="3"/>
      <c r="G752" s="3"/>
      <c r="H752" s="3"/>
      <c r="I752" s="3"/>
      <c r="J752" s="3"/>
      <c r="K752" s="73"/>
      <c r="L752" s="74"/>
      <c r="Q752" s="3"/>
      <c r="S752" s="86"/>
    </row>
    <row r="753" spans="3:19" ht="21" customHeight="1">
      <c r="C753" s="3"/>
      <c r="D753" s="3"/>
      <c r="E753" s="3"/>
      <c r="F753" s="3"/>
      <c r="G753" s="3"/>
      <c r="H753" s="3"/>
      <c r="I753" s="3"/>
      <c r="J753" s="3"/>
      <c r="K753" s="73"/>
      <c r="L753" s="74"/>
      <c r="Q753" s="3"/>
      <c r="S753" s="86"/>
    </row>
    <row r="754" spans="3:19" ht="21" customHeight="1">
      <c r="C754" s="3"/>
      <c r="D754" s="3"/>
      <c r="E754" s="3"/>
      <c r="F754" s="3"/>
      <c r="G754" s="3"/>
      <c r="H754" s="3"/>
      <c r="I754" s="3"/>
      <c r="J754" s="3"/>
      <c r="K754" s="73"/>
      <c r="L754" s="74"/>
      <c r="Q754" s="3"/>
      <c r="S754" s="86"/>
    </row>
    <row r="755" spans="3:19" ht="21" customHeight="1">
      <c r="C755" s="3"/>
      <c r="D755" s="3"/>
      <c r="E755" s="3"/>
      <c r="F755" s="3"/>
      <c r="G755" s="3"/>
      <c r="H755" s="3"/>
      <c r="I755" s="3"/>
      <c r="J755" s="3"/>
      <c r="K755" s="73"/>
      <c r="L755" s="74"/>
      <c r="Q755" s="3"/>
      <c r="S755" s="86"/>
    </row>
    <row r="756" spans="3:19" ht="21" customHeight="1">
      <c r="C756" s="3"/>
      <c r="D756" s="3"/>
      <c r="E756" s="3"/>
      <c r="F756" s="3"/>
      <c r="G756" s="3"/>
      <c r="H756" s="3"/>
      <c r="I756" s="3"/>
      <c r="J756" s="3"/>
      <c r="K756" s="73"/>
      <c r="L756" s="74"/>
      <c r="Q756" s="3"/>
      <c r="S756" s="86"/>
    </row>
    <row r="757" spans="3:19" ht="21" customHeight="1">
      <c r="C757" s="3"/>
      <c r="D757" s="3"/>
      <c r="E757" s="3"/>
      <c r="F757" s="3"/>
      <c r="G757" s="3"/>
      <c r="H757" s="3"/>
      <c r="I757" s="3"/>
      <c r="J757" s="3"/>
      <c r="K757" s="73"/>
      <c r="L757" s="74"/>
      <c r="Q757" s="3"/>
      <c r="S757" s="86"/>
    </row>
    <row r="758" spans="3:19" ht="21" customHeight="1">
      <c r="C758" s="3"/>
      <c r="D758" s="3"/>
      <c r="E758" s="3"/>
      <c r="F758" s="3"/>
      <c r="G758" s="3"/>
      <c r="H758" s="3"/>
      <c r="I758" s="3"/>
      <c r="J758" s="3"/>
      <c r="K758" s="73"/>
      <c r="L758" s="74"/>
      <c r="Q758" s="3"/>
      <c r="S758" s="86"/>
    </row>
    <row r="759" spans="3:19" ht="21" customHeight="1">
      <c r="C759" s="3"/>
      <c r="D759" s="3"/>
      <c r="E759" s="3"/>
      <c r="F759" s="3"/>
      <c r="G759" s="3"/>
      <c r="H759" s="3"/>
      <c r="I759" s="3"/>
      <c r="J759" s="3"/>
      <c r="K759" s="73"/>
      <c r="L759" s="74"/>
      <c r="Q759" s="3"/>
      <c r="S759" s="86"/>
    </row>
    <row r="760" spans="3:19" ht="21" customHeight="1">
      <c r="C760" s="3"/>
      <c r="D760" s="3"/>
      <c r="E760" s="3"/>
      <c r="F760" s="3"/>
      <c r="G760" s="3"/>
      <c r="H760" s="3"/>
      <c r="I760" s="3"/>
      <c r="J760" s="3"/>
      <c r="K760" s="73"/>
      <c r="L760" s="74"/>
      <c r="Q760" s="3"/>
      <c r="S760" s="86"/>
    </row>
    <row r="761" spans="3:19" ht="21" customHeight="1">
      <c r="C761" s="3"/>
      <c r="D761" s="3"/>
      <c r="E761" s="3"/>
      <c r="F761" s="3"/>
      <c r="G761" s="3"/>
      <c r="H761" s="3"/>
      <c r="I761" s="3"/>
      <c r="J761" s="3"/>
      <c r="K761" s="73"/>
      <c r="L761" s="74"/>
      <c r="Q761" s="3"/>
      <c r="S761" s="86"/>
    </row>
    <row r="762" spans="3:19" ht="21" customHeight="1">
      <c r="C762" s="3"/>
      <c r="D762" s="3"/>
      <c r="E762" s="3"/>
      <c r="F762" s="3"/>
      <c r="G762" s="3"/>
      <c r="H762" s="3"/>
      <c r="I762" s="3"/>
      <c r="J762" s="3"/>
      <c r="K762" s="73"/>
      <c r="L762" s="74"/>
      <c r="Q762" s="3"/>
      <c r="S762" s="86"/>
    </row>
    <row r="763" spans="3:19" ht="21" customHeight="1">
      <c r="C763" s="3"/>
      <c r="D763" s="3"/>
      <c r="E763" s="3"/>
      <c r="F763" s="3"/>
      <c r="G763" s="3"/>
      <c r="H763" s="3"/>
      <c r="I763" s="3"/>
      <c r="J763" s="3"/>
      <c r="K763" s="73"/>
      <c r="L763" s="74"/>
      <c r="Q763" s="3"/>
      <c r="S763" s="86"/>
    </row>
    <row r="764" spans="3:19" ht="21" customHeight="1">
      <c r="C764" s="3"/>
      <c r="D764" s="3"/>
      <c r="E764" s="3"/>
      <c r="F764" s="3"/>
      <c r="G764" s="3"/>
      <c r="H764" s="3"/>
      <c r="I764" s="3"/>
      <c r="J764" s="3"/>
      <c r="K764" s="73"/>
      <c r="L764" s="74"/>
      <c r="Q764" s="3"/>
      <c r="S764" s="86"/>
    </row>
    <row r="765" spans="3:19" ht="21" customHeight="1">
      <c r="C765" s="3"/>
      <c r="D765" s="3"/>
      <c r="E765" s="3"/>
      <c r="F765" s="3"/>
      <c r="G765" s="3"/>
      <c r="H765" s="3"/>
      <c r="I765" s="3"/>
      <c r="J765" s="3"/>
      <c r="K765" s="73"/>
      <c r="L765" s="74"/>
      <c r="Q765" s="3"/>
      <c r="S765" s="86"/>
    </row>
    <row r="766" spans="3:19" ht="21" customHeight="1">
      <c r="C766" s="3"/>
      <c r="D766" s="3"/>
      <c r="E766" s="3"/>
      <c r="F766" s="3"/>
      <c r="G766" s="3"/>
      <c r="H766" s="3"/>
      <c r="I766" s="3"/>
      <c r="J766" s="3"/>
      <c r="K766" s="73"/>
      <c r="L766" s="74"/>
      <c r="Q766" s="3"/>
      <c r="S766" s="86"/>
    </row>
    <row r="767" spans="3:19" ht="21" customHeight="1">
      <c r="C767" s="3"/>
      <c r="D767" s="3"/>
      <c r="E767" s="3"/>
      <c r="F767" s="3"/>
      <c r="G767" s="3"/>
      <c r="H767" s="3"/>
      <c r="I767" s="3"/>
      <c r="J767" s="3"/>
      <c r="K767" s="73"/>
      <c r="L767" s="74"/>
      <c r="Q767" s="3"/>
      <c r="S767" s="86"/>
    </row>
    <row r="768" spans="3:19" ht="21" customHeight="1">
      <c r="C768" s="3"/>
      <c r="D768" s="3"/>
      <c r="E768" s="3"/>
      <c r="F768" s="3"/>
      <c r="G768" s="3"/>
      <c r="H768" s="3"/>
      <c r="I768" s="3"/>
      <c r="J768" s="3"/>
      <c r="K768" s="73"/>
      <c r="L768" s="74"/>
      <c r="Q768" s="3"/>
      <c r="S768" s="86"/>
    </row>
    <row r="769" spans="3:19" ht="21" customHeight="1">
      <c r="C769" s="3"/>
      <c r="D769" s="3"/>
      <c r="E769" s="3"/>
      <c r="F769" s="3"/>
      <c r="G769" s="3"/>
      <c r="H769" s="3"/>
      <c r="I769" s="3"/>
      <c r="J769" s="3"/>
      <c r="K769" s="73"/>
      <c r="L769" s="74"/>
      <c r="Q769" s="3"/>
      <c r="S769" s="86"/>
    </row>
    <row r="770" spans="3:19" ht="21" customHeight="1">
      <c r="C770" s="3"/>
      <c r="D770" s="3"/>
      <c r="E770" s="3"/>
      <c r="F770" s="3"/>
      <c r="G770" s="3"/>
      <c r="H770" s="3"/>
      <c r="I770" s="3"/>
      <c r="J770" s="3"/>
      <c r="K770" s="73"/>
      <c r="L770" s="74"/>
      <c r="Q770" s="3"/>
      <c r="S770" s="86"/>
    </row>
    <row r="771" spans="3:19" ht="21" customHeight="1">
      <c r="C771" s="3"/>
      <c r="D771" s="3"/>
      <c r="E771" s="3"/>
      <c r="F771" s="3"/>
      <c r="G771" s="3"/>
      <c r="H771" s="3"/>
      <c r="I771" s="3"/>
      <c r="J771" s="3"/>
      <c r="K771" s="73"/>
      <c r="L771" s="74"/>
      <c r="Q771" s="3"/>
      <c r="S771" s="86"/>
    </row>
    <row r="772" spans="3:19" ht="21" customHeight="1">
      <c r="C772" s="3"/>
      <c r="D772" s="3"/>
      <c r="E772" s="3"/>
      <c r="F772" s="3"/>
      <c r="G772" s="3"/>
      <c r="H772" s="3"/>
      <c r="I772" s="3"/>
      <c r="J772" s="3"/>
      <c r="K772" s="73"/>
      <c r="L772" s="74"/>
      <c r="Q772" s="3"/>
      <c r="S772" s="86"/>
    </row>
    <row r="773" spans="3:19" ht="21" customHeight="1">
      <c r="C773" s="3"/>
      <c r="D773" s="3"/>
      <c r="E773" s="3"/>
      <c r="F773" s="3"/>
      <c r="G773" s="3"/>
      <c r="H773" s="3"/>
      <c r="I773" s="3"/>
      <c r="J773" s="3"/>
      <c r="K773" s="73"/>
      <c r="L773" s="74"/>
      <c r="Q773" s="3"/>
      <c r="S773" s="86"/>
    </row>
    <row r="774" spans="3:19" ht="21" customHeight="1">
      <c r="C774" s="3"/>
      <c r="D774" s="3"/>
      <c r="E774" s="3"/>
      <c r="F774" s="3"/>
      <c r="G774" s="3"/>
      <c r="H774" s="3"/>
      <c r="I774" s="3"/>
      <c r="J774" s="3"/>
      <c r="K774" s="73"/>
      <c r="L774" s="74"/>
      <c r="Q774" s="3"/>
      <c r="S774" s="86"/>
    </row>
    <row r="775" spans="3:19" ht="21" customHeight="1">
      <c r="C775" s="3"/>
      <c r="D775" s="3"/>
      <c r="E775" s="3"/>
      <c r="F775" s="3"/>
      <c r="G775" s="3"/>
      <c r="H775" s="3"/>
      <c r="I775" s="3"/>
      <c r="J775" s="3"/>
      <c r="K775" s="73"/>
      <c r="L775" s="74"/>
      <c r="Q775" s="3"/>
      <c r="S775" s="86"/>
    </row>
    <row r="776" spans="3:19" ht="21" customHeight="1">
      <c r="C776" s="3"/>
      <c r="D776" s="3"/>
      <c r="E776" s="3"/>
      <c r="F776" s="3"/>
      <c r="G776" s="3"/>
      <c r="H776" s="3"/>
      <c r="I776" s="3"/>
      <c r="J776" s="3"/>
      <c r="K776" s="73"/>
      <c r="L776" s="74"/>
      <c r="Q776" s="3"/>
      <c r="S776" s="86"/>
    </row>
    <row r="777" spans="3:19" ht="21" customHeight="1">
      <c r="C777" s="3"/>
      <c r="D777" s="3"/>
      <c r="E777" s="3"/>
      <c r="F777" s="3"/>
      <c r="G777" s="3"/>
      <c r="H777" s="3"/>
      <c r="I777" s="3"/>
      <c r="J777" s="3"/>
      <c r="K777" s="73"/>
      <c r="L777" s="74"/>
      <c r="Q777" s="3"/>
      <c r="S777" s="86"/>
    </row>
    <row r="778" spans="3:19" ht="21" customHeight="1">
      <c r="C778" s="3"/>
      <c r="D778" s="3"/>
      <c r="E778" s="3"/>
      <c r="F778" s="3"/>
      <c r="G778" s="3"/>
      <c r="H778" s="3"/>
      <c r="I778" s="3"/>
      <c r="J778" s="3"/>
      <c r="K778" s="73"/>
      <c r="L778" s="74"/>
      <c r="Q778" s="3"/>
      <c r="S778" s="86"/>
    </row>
    <row r="779" spans="3:19" ht="21" customHeight="1">
      <c r="C779" s="3"/>
      <c r="D779" s="3"/>
      <c r="E779" s="3"/>
      <c r="F779" s="3"/>
      <c r="G779" s="3"/>
      <c r="H779" s="3"/>
      <c r="I779" s="3"/>
      <c r="J779" s="3"/>
      <c r="K779" s="73"/>
      <c r="L779" s="74"/>
      <c r="Q779" s="3"/>
      <c r="S779" s="86"/>
    </row>
    <row r="780" spans="3:19" ht="21" customHeight="1">
      <c r="C780" s="3"/>
      <c r="D780" s="3"/>
      <c r="E780" s="3"/>
      <c r="F780" s="3"/>
      <c r="G780" s="3"/>
      <c r="H780" s="3"/>
      <c r="I780" s="3"/>
      <c r="J780" s="3"/>
      <c r="K780" s="73"/>
      <c r="L780" s="74"/>
      <c r="Q780" s="3"/>
      <c r="S780" s="86"/>
    </row>
    <row r="781" spans="3:19" ht="21" customHeight="1">
      <c r="C781" s="3"/>
      <c r="D781" s="3"/>
      <c r="E781" s="3"/>
      <c r="F781" s="3"/>
      <c r="G781" s="3"/>
      <c r="H781" s="3"/>
      <c r="I781" s="3"/>
      <c r="J781" s="3"/>
      <c r="K781" s="73"/>
      <c r="L781" s="74"/>
      <c r="Q781" s="3"/>
      <c r="S781" s="86"/>
    </row>
    <row r="782" spans="3:19" ht="21" customHeight="1">
      <c r="C782" s="3"/>
      <c r="D782" s="3"/>
      <c r="E782" s="3"/>
      <c r="F782" s="3"/>
      <c r="G782" s="3"/>
      <c r="H782" s="3"/>
      <c r="I782" s="3"/>
      <c r="J782" s="3"/>
      <c r="K782" s="73"/>
      <c r="L782" s="74"/>
      <c r="Q782" s="3"/>
      <c r="S782" s="86"/>
    </row>
    <row r="783" spans="3:19" ht="21" customHeight="1">
      <c r="C783" s="3"/>
      <c r="D783" s="3"/>
      <c r="E783" s="3"/>
      <c r="F783" s="3"/>
      <c r="G783" s="3"/>
      <c r="H783" s="3"/>
      <c r="I783" s="3"/>
      <c r="J783" s="3"/>
      <c r="K783" s="73"/>
      <c r="L783" s="74"/>
      <c r="Q783" s="3"/>
      <c r="S783" s="86"/>
    </row>
    <row r="784" spans="3:19" ht="21" customHeight="1">
      <c r="C784" s="3"/>
      <c r="D784" s="3"/>
      <c r="E784" s="3"/>
      <c r="F784" s="3"/>
      <c r="G784" s="3"/>
      <c r="H784" s="3"/>
      <c r="I784" s="3"/>
      <c r="J784" s="3"/>
      <c r="K784" s="73"/>
      <c r="L784" s="74"/>
      <c r="Q784" s="3"/>
      <c r="S784" s="86"/>
    </row>
    <row r="785" spans="3:19" ht="21" customHeight="1">
      <c r="C785" s="3"/>
      <c r="D785" s="3"/>
      <c r="E785" s="3"/>
      <c r="F785" s="3"/>
      <c r="G785" s="3"/>
      <c r="H785" s="3"/>
      <c r="I785" s="3"/>
      <c r="J785" s="3"/>
      <c r="K785" s="73"/>
      <c r="L785" s="74"/>
      <c r="Q785" s="3"/>
      <c r="S785" s="86"/>
    </row>
    <row r="786" spans="3:19" ht="21" customHeight="1">
      <c r="C786" s="3"/>
      <c r="D786" s="3"/>
      <c r="E786" s="3"/>
      <c r="F786" s="3"/>
      <c r="G786" s="3"/>
      <c r="H786" s="3"/>
      <c r="I786" s="3"/>
      <c r="J786" s="3"/>
      <c r="K786" s="73"/>
      <c r="L786" s="74"/>
      <c r="Q786" s="3"/>
      <c r="S786" s="86"/>
    </row>
    <row r="787" spans="3:19" ht="21" customHeight="1">
      <c r="C787" s="3"/>
      <c r="D787" s="3"/>
      <c r="E787" s="3"/>
      <c r="F787" s="3"/>
      <c r="G787" s="3"/>
      <c r="H787" s="3"/>
      <c r="I787" s="3"/>
      <c r="J787" s="3"/>
      <c r="K787" s="73"/>
      <c r="L787" s="74"/>
      <c r="Q787" s="3"/>
      <c r="S787" s="86"/>
    </row>
    <row r="788" spans="3:19" ht="21" customHeight="1">
      <c r="C788" s="3"/>
      <c r="D788" s="3"/>
      <c r="E788" s="3"/>
      <c r="F788" s="3"/>
      <c r="G788" s="3"/>
      <c r="H788" s="3"/>
      <c r="I788" s="3"/>
      <c r="J788" s="3"/>
      <c r="K788" s="73"/>
      <c r="L788" s="74"/>
      <c r="Q788" s="3"/>
      <c r="S788" s="86"/>
    </row>
    <row r="789" spans="3:19" ht="21" customHeight="1">
      <c r="C789" s="3"/>
      <c r="D789" s="3"/>
      <c r="E789" s="3"/>
      <c r="F789" s="3"/>
      <c r="G789" s="3"/>
      <c r="H789" s="3"/>
      <c r="I789" s="3"/>
      <c r="J789" s="3"/>
      <c r="K789" s="73"/>
      <c r="L789" s="74"/>
      <c r="Q789" s="3"/>
      <c r="S789" s="86"/>
    </row>
    <row r="790" spans="3:19" ht="21" customHeight="1">
      <c r="C790" s="3"/>
      <c r="D790" s="3"/>
      <c r="E790" s="3"/>
      <c r="F790" s="3"/>
      <c r="G790" s="3"/>
      <c r="H790" s="3"/>
      <c r="I790" s="3"/>
      <c r="J790" s="3"/>
      <c r="K790" s="73"/>
      <c r="L790" s="74"/>
      <c r="Q790" s="3"/>
      <c r="S790" s="86"/>
    </row>
    <row r="791" spans="3:19" ht="21" customHeight="1">
      <c r="C791" s="3"/>
      <c r="D791" s="3"/>
      <c r="E791" s="3"/>
      <c r="F791" s="3"/>
      <c r="G791" s="3"/>
      <c r="H791" s="3"/>
      <c r="I791" s="3"/>
      <c r="J791" s="3"/>
      <c r="K791" s="73"/>
      <c r="L791" s="74"/>
      <c r="Q791" s="3"/>
      <c r="S791" s="86"/>
    </row>
    <row r="792" spans="3:19" ht="21" customHeight="1">
      <c r="C792" s="3"/>
      <c r="D792" s="3"/>
      <c r="E792" s="3"/>
      <c r="F792" s="3"/>
      <c r="G792" s="3"/>
      <c r="H792" s="3"/>
      <c r="I792" s="3"/>
      <c r="J792" s="3"/>
      <c r="K792" s="73"/>
      <c r="L792" s="74"/>
      <c r="Q792" s="3"/>
      <c r="S792" s="86"/>
    </row>
    <row r="793" spans="3:19" ht="21" customHeight="1">
      <c r="C793" s="3"/>
      <c r="D793" s="3"/>
      <c r="E793" s="3"/>
      <c r="F793" s="3"/>
      <c r="G793" s="3"/>
      <c r="H793" s="3"/>
      <c r="I793" s="3"/>
      <c r="J793" s="3"/>
      <c r="K793" s="73"/>
      <c r="L793" s="74"/>
      <c r="Q793" s="3"/>
      <c r="S793" s="86"/>
    </row>
    <row r="794" spans="3:19" ht="21" customHeight="1">
      <c r="C794" s="3"/>
      <c r="D794" s="3"/>
      <c r="E794" s="3"/>
      <c r="F794" s="3"/>
      <c r="G794" s="3"/>
      <c r="H794" s="3"/>
      <c r="I794" s="3"/>
      <c r="J794" s="3"/>
      <c r="K794" s="73"/>
      <c r="L794" s="74"/>
      <c r="Q794" s="3"/>
      <c r="S794" s="86"/>
    </row>
    <row r="795" spans="3:19" ht="21" customHeight="1">
      <c r="C795" s="3"/>
      <c r="D795" s="3"/>
      <c r="E795" s="3"/>
      <c r="F795" s="3"/>
      <c r="G795" s="3"/>
      <c r="H795" s="3"/>
      <c r="I795" s="3"/>
      <c r="J795" s="3"/>
      <c r="K795" s="73"/>
      <c r="L795" s="74"/>
      <c r="Q795" s="3"/>
      <c r="S795" s="86"/>
    </row>
    <row r="796" spans="3:19" ht="21" customHeight="1">
      <c r="C796" s="3"/>
      <c r="D796" s="3"/>
      <c r="E796" s="3"/>
      <c r="F796" s="3"/>
      <c r="G796" s="3"/>
      <c r="H796" s="3"/>
      <c r="I796" s="3"/>
      <c r="J796" s="3"/>
      <c r="K796" s="73"/>
      <c r="L796" s="74"/>
      <c r="Q796" s="3"/>
      <c r="S796" s="86"/>
    </row>
    <row r="797" spans="3:19" ht="21" customHeight="1">
      <c r="C797" s="3"/>
      <c r="D797" s="3"/>
      <c r="E797" s="3"/>
      <c r="F797" s="3"/>
      <c r="G797" s="3"/>
      <c r="H797" s="3"/>
      <c r="I797" s="3"/>
      <c r="J797" s="3"/>
      <c r="K797" s="73"/>
      <c r="L797" s="74"/>
      <c r="Q797" s="3"/>
      <c r="S797" s="86"/>
    </row>
    <row r="798" spans="3:19" ht="21" customHeight="1">
      <c r="C798" s="3"/>
      <c r="D798" s="3"/>
      <c r="E798" s="3"/>
      <c r="F798" s="3"/>
      <c r="G798" s="3"/>
      <c r="H798" s="3"/>
      <c r="I798" s="3"/>
      <c r="J798" s="3"/>
      <c r="K798" s="73"/>
      <c r="L798" s="74"/>
      <c r="Q798" s="3"/>
      <c r="S798" s="86"/>
    </row>
    <row r="799" spans="3:19" ht="21" customHeight="1">
      <c r="C799" s="3"/>
      <c r="D799" s="3"/>
      <c r="E799" s="3"/>
      <c r="F799" s="3"/>
      <c r="G799" s="3"/>
      <c r="H799" s="3"/>
      <c r="I799" s="3"/>
      <c r="J799" s="3"/>
      <c r="K799" s="73"/>
      <c r="L799" s="74"/>
      <c r="Q799" s="3"/>
      <c r="S799" s="86"/>
    </row>
    <row r="800" spans="3:19" ht="21" customHeight="1">
      <c r="C800" s="3"/>
      <c r="D800" s="3"/>
      <c r="E800" s="3"/>
      <c r="F800" s="3"/>
      <c r="G800" s="3"/>
      <c r="H800" s="3"/>
      <c r="I800" s="3"/>
      <c r="J800" s="3"/>
      <c r="K800" s="73"/>
      <c r="L800" s="74"/>
      <c r="Q800" s="3"/>
      <c r="S800" s="86"/>
    </row>
    <row r="801" spans="3:19" ht="21" customHeight="1">
      <c r="C801" s="3"/>
      <c r="D801" s="3"/>
      <c r="E801" s="3"/>
      <c r="F801" s="3"/>
      <c r="G801" s="3"/>
      <c r="H801" s="3"/>
      <c r="I801" s="3"/>
      <c r="J801" s="3"/>
      <c r="K801" s="73"/>
      <c r="L801" s="74"/>
      <c r="Q801" s="3"/>
      <c r="S801" s="86"/>
    </row>
    <row r="802" spans="3:19" ht="21" customHeight="1">
      <c r="C802" s="3"/>
      <c r="D802" s="3"/>
      <c r="E802" s="3"/>
      <c r="F802" s="3"/>
      <c r="G802" s="3"/>
      <c r="H802" s="3"/>
      <c r="I802" s="3"/>
      <c r="J802" s="3"/>
      <c r="K802" s="73"/>
      <c r="L802" s="74"/>
      <c r="Q802" s="3"/>
      <c r="S802" s="86"/>
    </row>
    <row r="803" spans="3:19" ht="21" customHeight="1">
      <c r="C803" s="3"/>
      <c r="D803" s="3"/>
      <c r="E803" s="3"/>
      <c r="F803" s="3"/>
      <c r="G803" s="3"/>
      <c r="H803" s="3"/>
      <c r="I803" s="3"/>
      <c r="J803" s="3"/>
      <c r="K803" s="73"/>
      <c r="L803" s="74"/>
      <c r="Q803" s="3"/>
      <c r="S803" s="86"/>
    </row>
    <row r="804" spans="3:19" ht="21" customHeight="1">
      <c r="C804" s="3"/>
      <c r="D804" s="3"/>
      <c r="E804" s="3"/>
      <c r="F804" s="3"/>
      <c r="G804" s="3"/>
      <c r="H804" s="3"/>
      <c r="I804" s="3"/>
      <c r="J804" s="3"/>
      <c r="K804" s="73"/>
      <c r="L804" s="74"/>
      <c r="Q804" s="3"/>
      <c r="S804" s="86"/>
    </row>
    <row r="805" spans="3:19" ht="21" customHeight="1">
      <c r="C805" s="3"/>
      <c r="D805" s="3"/>
      <c r="E805" s="3"/>
      <c r="F805" s="3"/>
      <c r="G805" s="3"/>
      <c r="H805" s="3"/>
      <c r="I805" s="3"/>
      <c r="J805" s="3"/>
      <c r="K805" s="73"/>
      <c r="L805" s="74"/>
      <c r="Q805" s="3"/>
      <c r="S805" s="86"/>
    </row>
    <row r="806" spans="3:19" ht="21" customHeight="1">
      <c r="C806" s="3"/>
      <c r="D806" s="3"/>
      <c r="E806" s="3"/>
      <c r="F806" s="3"/>
      <c r="G806" s="3"/>
      <c r="H806" s="3"/>
      <c r="I806" s="3"/>
      <c r="J806" s="3"/>
      <c r="K806" s="73"/>
      <c r="L806" s="74"/>
      <c r="Q806" s="3"/>
      <c r="S806" s="86"/>
    </row>
    <row r="807" spans="3:19" ht="21" customHeight="1">
      <c r="C807" s="3"/>
      <c r="D807" s="3"/>
      <c r="E807" s="3"/>
      <c r="F807" s="3"/>
      <c r="G807" s="3"/>
      <c r="H807" s="3"/>
      <c r="I807" s="3"/>
      <c r="J807" s="3"/>
      <c r="K807" s="73"/>
      <c r="L807" s="74"/>
      <c r="Q807" s="3"/>
      <c r="S807" s="86"/>
    </row>
    <row r="808" spans="3:19" ht="21" customHeight="1">
      <c r="C808" s="3"/>
      <c r="D808" s="3"/>
      <c r="E808" s="3"/>
      <c r="F808" s="3"/>
      <c r="G808" s="3"/>
      <c r="H808" s="3"/>
      <c r="I808" s="3"/>
      <c r="J808" s="3"/>
      <c r="K808" s="73"/>
      <c r="L808" s="74"/>
      <c r="Q808" s="3"/>
      <c r="S808" s="86"/>
    </row>
    <row r="809" spans="3:19" ht="21" customHeight="1">
      <c r="C809" s="3"/>
      <c r="D809" s="3"/>
      <c r="E809" s="3"/>
      <c r="F809" s="3"/>
      <c r="G809" s="3"/>
      <c r="H809" s="3"/>
      <c r="I809" s="3"/>
      <c r="J809" s="3"/>
      <c r="K809" s="73"/>
      <c r="L809" s="74"/>
      <c r="Q809" s="3"/>
      <c r="S809" s="86"/>
    </row>
    <row r="810" spans="3:19" ht="21" customHeight="1">
      <c r="C810" s="3"/>
      <c r="D810" s="3"/>
      <c r="E810" s="3"/>
      <c r="F810" s="3"/>
      <c r="G810" s="3"/>
      <c r="H810" s="3"/>
      <c r="I810" s="3"/>
      <c r="J810" s="3"/>
      <c r="K810" s="73"/>
      <c r="L810" s="74"/>
      <c r="Q810" s="3"/>
      <c r="S810" s="86"/>
    </row>
    <row r="811" spans="3:19" ht="21" customHeight="1">
      <c r="C811" s="3"/>
      <c r="D811" s="3"/>
      <c r="E811" s="3"/>
      <c r="F811" s="3"/>
      <c r="G811" s="3"/>
      <c r="H811" s="3"/>
      <c r="I811" s="3"/>
      <c r="J811" s="3"/>
      <c r="K811" s="73"/>
      <c r="L811" s="74"/>
      <c r="Q811" s="3"/>
      <c r="S811" s="86"/>
    </row>
    <row r="812" spans="3:19" ht="21" customHeight="1">
      <c r="C812" s="3"/>
      <c r="D812" s="3"/>
      <c r="E812" s="3"/>
      <c r="F812" s="3"/>
      <c r="G812" s="3"/>
      <c r="H812" s="3"/>
      <c r="I812" s="3"/>
      <c r="J812" s="3"/>
      <c r="K812" s="73"/>
      <c r="L812" s="74"/>
      <c r="Q812" s="3"/>
      <c r="S812" s="86"/>
    </row>
    <row r="813" spans="3:19" ht="21" customHeight="1">
      <c r="C813" s="3"/>
      <c r="D813" s="3"/>
      <c r="E813" s="3"/>
      <c r="F813" s="3"/>
      <c r="G813" s="3"/>
      <c r="H813" s="3"/>
      <c r="I813" s="3"/>
      <c r="J813" s="3"/>
      <c r="K813" s="73"/>
      <c r="L813" s="74"/>
      <c r="Q813" s="3"/>
      <c r="S813" s="86"/>
    </row>
    <row r="814" spans="3:19" ht="21" customHeight="1">
      <c r="C814" s="3"/>
      <c r="D814" s="3"/>
      <c r="E814" s="3"/>
      <c r="F814" s="3"/>
      <c r="G814" s="3"/>
      <c r="H814" s="3"/>
      <c r="I814" s="3"/>
      <c r="J814" s="3"/>
      <c r="K814" s="73"/>
      <c r="L814" s="74"/>
      <c r="Q814" s="3"/>
      <c r="S814" s="86"/>
    </row>
    <row r="815" spans="3:19" ht="21" customHeight="1">
      <c r="C815" s="3"/>
      <c r="D815" s="3"/>
      <c r="E815" s="3"/>
      <c r="F815" s="3"/>
      <c r="G815" s="3"/>
      <c r="H815" s="3"/>
      <c r="I815" s="3"/>
      <c r="J815" s="3"/>
      <c r="K815" s="73"/>
      <c r="L815" s="74"/>
      <c r="Q815" s="3"/>
      <c r="S815" s="86"/>
    </row>
    <row r="816" spans="3:19" ht="21" customHeight="1">
      <c r="C816" s="3"/>
      <c r="D816" s="3"/>
      <c r="E816" s="3"/>
      <c r="F816" s="3"/>
      <c r="G816" s="3"/>
      <c r="H816" s="3"/>
      <c r="I816" s="3"/>
      <c r="J816" s="3"/>
      <c r="K816" s="73"/>
      <c r="L816" s="74"/>
      <c r="Q816" s="3"/>
      <c r="S816" s="86"/>
    </row>
    <row r="817" spans="3:19" ht="21" customHeight="1">
      <c r="C817" s="3"/>
      <c r="D817" s="3"/>
      <c r="E817" s="3"/>
      <c r="F817" s="3"/>
      <c r="G817" s="3"/>
      <c r="H817" s="3"/>
      <c r="I817" s="3"/>
      <c r="J817" s="3"/>
      <c r="K817" s="73"/>
      <c r="L817" s="74"/>
      <c r="Q817" s="3"/>
      <c r="S817" s="86"/>
    </row>
    <row r="818" spans="3:19" ht="21" customHeight="1">
      <c r="C818" s="3"/>
      <c r="D818" s="3"/>
      <c r="E818" s="3"/>
      <c r="F818" s="3"/>
      <c r="G818" s="3"/>
      <c r="H818" s="3"/>
      <c r="I818" s="3"/>
      <c r="J818" s="3"/>
      <c r="K818" s="73"/>
      <c r="L818" s="74"/>
      <c r="Q818" s="3"/>
      <c r="S818" s="86"/>
    </row>
    <row r="819" spans="3:19" ht="21" customHeight="1">
      <c r="C819" s="3"/>
      <c r="D819" s="3"/>
      <c r="E819" s="3"/>
      <c r="F819" s="3"/>
      <c r="G819" s="3"/>
      <c r="H819" s="3"/>
      <c r="I819" s="3"/>
      <c r="J819" s="3"/>
      <c r="K819" s="73"/>
      <c r="L819" s="74"/>
      <c r="Q819" s="3"/>
      <c r="S819" s="86"/>
    </row>
    <row r="820" spans="3:19" ht="21" customHeight="1">
      <c r="C820" s="3"/>
      <c r="D820" s="3"/>
      <c r="E820" s="3"/>
      <c r="F820" s="3"/>
      <c r="G820" s="3"/>
      <c r="H820" s="3"/>
      <c r="I820" s="3"/>
      <c r="J820" s="3"/>
      <c r="K820" s="73"/>
      <c r="L820" s="74"/>
      <c r="Q820" s="3"/>
      <c r="S820" s="86"/>
    </row>
    <row r="821" spans="3:19" ht="21" customHeight="1">
      <c r="C821" s="3"/>
      <c r="D821" s="3"/>
      <c r="E821" s="3"/>
      <c r="F821" s="3"/>
      <c r="G821" s="3"/>
      <c r="H821" s="3"/>
      <c r="I821" s="3"/>
      <c r="J821" s="3"/>
      <c r="K821" s="73"/>
      <c r="L821" s="74"/>
      <c r="Q821" s="3"/>
      <c r="S821" s="86"/>
    </row>
    <row r="822" spans="3:19" ht="21" customHeight="1">
      <c r="C822" s="3"/>
      <c r="D822" s="3"/>
      <c r="E822" s="3"/>
      <c r="F822" s="3"/>
      <c r="G822" s="3"/>
      <c r="H822" s="3"/>
      <c r="I822" s="3"/>
      <c r="J822" s="3"/>
      <c r="K822" s="73"/>
      <c r="L822" s="74"/>
      <c r="Q822" s="3"/>
      <c r="S822" s="86"/>
    </row>
    <row r="823" spans="3:19" ht="21" customHeight="1">
      <c r="C823" s="3"/>
      <c r="D823" s="3"/>
      <c r="E823" s="3"/>
      <c r="F823" s="3"/>
      <c r="G823" s="3"/>
      <c r="H823" s="3"/>
      <c r="I823" s="3"/>
      <c r="J823" s="3"/>
      <c r="K823" s="73"/>
      <c r="L823" s="74"/>
      <c r="Q823" s="3"/>
      <c r="S823" s="86"/>
    </row>
    <row r="824" spans="3:19" ht="21" customHeight="1">
      <c r="C824" s="3"/>
      <c r="D824" s="3"/>
      <c r="E824" s="3"/>
      <c r="F824" s="3"/>
      <c r="G824" s="3"/>
      <c r="H824" s="3"/>
      <c r="I824" s="3"/>
      <c r="J824" s="3"/>
      <c r="K824" s="73"/>
      <c r="L824" s="74"/>
      <c r="Q824" s="3"/>
      <c r="S824" s="86"/>
    </row>
    <row r="825" spans="3:19" ht="21" customHeight="1">
      <c r="C825" s="3"/>
      <c r="D825" s="3"/>
      <c r="E825" s="3"/>
      <c r="F825" s="3"/>
      <c r="G825" s="3"/>
      <c r="H825" s="3"/>
      <c r="I825" s="3"/>
      <c r="J825" s="3"/>
      <c r="K825" s="73"/>
      <c r="L825" s="74"/>
      <c r="Q825" s="3"/>
      <c r="S825" s="86"/>
    </row>
    <row r="826" spans="3:19" ht="21" customHeight="1">
      <c r="C826" s="3"/>
      <c r="D826" s="3"/>
      <c r="E826" s="3"/>
      <c r="F826" s="3"/>
      <c r="G826" s="3"/>
      <c r="H826" s="3"/>
      <c r="I826" s="3"/>
      <c r="J826" s="3"/>
      <c r="K826" s="73"/>
      <c r="L826" s="74"/>
      <c r="Q826" s="3"/>
      <c r="S826" s="86"/>
    </row>
    <row r="827" spans="3:19" ht="21" customHeight="1">
      <c r="C827" s="3"/>
      <c r="D827" s="3"/>
      <c r="E827" s="3"/>
      <c r="F827" s="3"/>
      <c r="G827" s="3"/>
      <c r="H827" s="3"/>
      <c r="I827" s="3"/>
      <c r="J827" s="3"/>
      <c r="K827" s="73"/>
      <c r="L827" s="74"/>
      <c r="Q827" s="3"/>
      <c r="S827" s="86"/>
    </row>
    <row r="828" spans="3:19" ht="21" customHeight="1">
      <c r="C828" s="3"/>
      <c r="D828" s="3"/>
      <c r="E828" s="3"/>
      <c r="F828" s="3"/>
      <c r="G828" s="3"/>
      <c r="H828" s="3"/>
      <c r="I828" s="3"/>
      <c r="J828" s="3"/>
      <c r="K828" s="73"/>
      <c r="L828" s="74"/>
      <c r="Q828" s="3"/>
      <c r="S828" s="86"/>
    </row>
    <row r="829" spans="3:19" ht="21" customHeight="1">
      <c r="C829" s="3"/>
      <c r="D829" s="3"/>
      <c r="E829" s="3"/>
      <c r="F829" s="3"/>
      <c r="G829" s="3"/>
      <c r="H829" s="3"/>
      <c r="I829" s="3"/>
      <c r="J829" s="3"/>
      <c r="K829" s="73"/>
      <c r="L829" s="74"/>
      <c r="Q829" s="3"/>
      <c r="S829" s="86"/>
    </row>
    <row r="830" spans="3:19" ht="21" customHeight="1">
      <c r="C830" s="3"/>
      <c r="D830" s="3"/>
      <c r="E830" s="3"/>
      <c r="F830" s="3"/>
      <c r="G830" s="3"/>
      <c r="H830" s="3"/>
      <c r="I830" s="3"/>
      <c r="J830" s="3"/>
      <c r="K830" s="73"/>
      <c r="L830" s="74"/>
      <c r="Q830" s="3"/>
      <c r="S830" s="86"/>
    </row>
    <row r="831" spans="3:19" ht="21" customHeight="1">
      <c r="C831" s="3"/>
      <c r="D831" s="3"/>
      <c r="E831" s="3"/>
      <c r="F831" s="3"/>
      <c r="G831" s="3"/>
      <c r="H831" s="3"/>
      <c r="I831" s="3"/>
      <c r="J831" s="3"/>
      <c r="K831" s="73"/>
      <c r="L831" s="74"/>
      <c r="Q831" s="3"/>
      <c r="S831" s="86"/>
    </row>
    <row r="832" spans="3:19" ht="21" customHeight="1">
      <c r="C832" s="3"/>
      <c r="D832" s="3"/>
      <c r="E832" s="3"/>
      <c r="F832" s="3"/>
      <c r="G832" s="3"/>
      <c r="H832" s="3"/>
      <c r="I832" s="3"/>
      <c r="J832" s="3"/>
      <c r="K832" s="73"/>
      <c r="L832" s="74"/>
      <c r="Q832" s="3"/>
      <c r="S832" s="86"/>
    </row>
    <row r="833" spans="3:19" ht="21" customHeight="1">
      <c r="C833" s="3"/>
      <c r="D833" s="3"/>
      <c r="E833" s="3"/>
      <c r="F833" s="3"/>
      <c r="G833" s="3"/>
      <c r="H833" s="3"/>
      <c r="I833" s="3"/>
      <c r="J833" s="3"/>
      <c r="K833" s="73"/>
      <c r="L833" s="74"/>
      <c r="Q833" s="3"/>
      <c r="S833" s="86"/>
    </row>
    <row r="834" spans="3:19" ht="21" customHeight="1">
      <c r="C834" s="3"/>
      <c r="D834" s="3"/>
      <c r="E834" s="3"/>
      <c r="F834" s="3"/>
      <c r="G834" s="3"/>
      <c r="H834" s="3"/>
      <c r="I834" s="3"/>
      <c r="J834" s="3"/>
      <c r="K834" s="73"/>
      <c r="L834" s="74"/>
      <c r="Q834" s="3"/>
      <c r="S834" s="86"/>
    </row>
    <row r="835" spans="3:19" ht="21" customHeight="1">
      <c r="C835" s="3"/>
      <c r="D835" s="3"/>
      <c r="E835" s="3"/>
      <c r="F835" s="3"/>
      <c r="G835" s="3"/>
      <c r="H835" s="3"/>
      <c r="I835" s="3"/>
      <c r="J835" s="3"/>
      <c r="K835" s="73"/>
      <c r="L835" s="74"/>
      <c r="Q835" s="3"/>
      <c r="S835" s="86"/>
    </row>
    <row r="836" spans="3:19" ht="21" customHeight="1">
      <c r="C836" s="3"/>
      <c r="D836" s="3"/>
      <c r="E836" s="3"/>
      <c r="F836" s="3"/>
      <c r="G836" s="3"/>
      <c r="H836" s="3"/>
      <c r="I836" s="3"/>
      <c r="J836" s="3"/>
      <c r="K836" s="73"/>
      <c r="L836" s="74"/>
      <c r="Q836" s="3"/>
      <c r="S836" s="86"/>
    </row>
    <row r="837" spans="3:19" ht="21" customHeight="1">
      <c r="C837" s="3"/>
      <c r="D837" s="3"/>
      <c r="E837" s="3"/>
      <c r="F837" s="3"/>
      <c r="G837" s="3"/>
      <c r="H837" s="3"/>
      <c r="I837" s="3"/>
      <c r="J837" s="3"/>
      <c r="K837" s="73"/>
      <c r="L837" s="74"/>
      <c r="Q837" s="3"/>
      <c r="S837" s="86"/>
    </row>
    <row r="838" spans="3:19" ht="21" customHeight="1">
      <c r="C838" s="3"/>
      <c r="D838" s="3"/>
      <c r="E838" s="3"/>
      <c r="F838" s="3"/>
      <c r="G838" s="3"/>
      <c r="H838" s="3"/>
      <c r="I838" s="3"/>
      <c r="J838" s="3"/>
      <c r="K838" s="73"/>
      <c r="L838" s="74"/>
      <c r="Q838" s="3"/>
      <c r="S838" s="86"/>
    </row>
    <row r="839" spans="3:19" ht="21" customHeight="1">
      <c r="C839" s="3"/>
      <c r="D839" s="3"/>
      <c r="E839" s="3"/>
      <c r="F839" s="3"/>
      <c r="G839" s="3"/>
      <c r="H839" s="3"/>
      <c r="I839" s="3"/>
      <c r="J839" s="3"/>
      <c r="K839" s="73"/>
      <c r="L839" s="74"/>
      <c r="Q839" s="3"/>
      <c r="S839" s="86"/>
    </row>
    <row r="840" spans="3:19" ht="21" customHeight="1">
      <c r="C840" s="3"/>
      <c r="D840" s="3"/>
      <c r="E840" s="3"/>
      <c r="F840" s="3"/>
      <c r="G840" s="3"/>
      <c r="H840" s="3"/>
      <c r="I840" s="3"/>
      <c r="J840" s="3"/>
      <c r="K840" s="73"/>
      <c r="L840" s="74"/>
      <c r="Q840" s="3"/>
      <c r="S840" s="86"/>
    </row>
    <row r="841" spans="3:19" ht="21" customHeight="1">
      <c r="C841" s="3"/>
      <c r="D841" s="3"/>
      <c r="E841" s="3"/>
      <c r="F841" s="3"/>
      <c r="G841" s="3"/>
      <c r="H841" s="3"/>
      <c r="I841" s="3"/>
      <c r="J841" s="3"/>
      <c r="K841" s="73"/>
      <c r="L841" s="74"/>
      <c r="Q841" s="3"/>
      <c r="S841" s="86"/>
    </row>
    <row r="842" spans="3:19" ht="21" customHeight="1">
      <c r="C842" s="3"/>
      <c r="D842" s="3"/>
      <c r="E842" s="3"/>
      <c r="F842" s="3"/>
      <c r="G842" s="3"/>
      <c r="H842" s="3"/>
      <c r="I842" s="3"/>
      <c r="J842" s="3"/>
      <c r="K842" s="73"/>
      <c r="L842" s="74"/>
      <c r="Q842" s="3"/>
      <c r="S842" s="86"/>
    </row>
    <row r="843" spans="3:19" ht="21" customHeight="1">
      <c r="C843" s="3"/>
      <c r="D843" s="3"/>
      <c r="E843" s="3"/>
      <c r="F843" s="3"/>
      <c r="G843" s="3"/>
      <c r="H843" s="3"/>
      <c r="I843" s="3"/>
      <c r="J843" s="3"/>
      <c r="K843" s="73"/>
      <c r="L843" s="74"/>
      <c r="Q843" s="3"/>
      <c r="S843" s="86"/>
    </row>
    <row r="844" spans="3:19" ht="21" customHeight="1">
      <c r="C844" s="3"/>
      <c r="D844" s="3"/>
      <c r="E844" s="3"/>
      <c r="F844" s="3"/>
      <c r="G844" s="3"/>
      <c r="H844" s="3"/>
      <c r="I844" s="3"/>
      <c r="J844" s="3"/>
      <c r="K844" s="73"/>
      <c r="L844" s="74"/>
      <c r="Q844" s="3"/>
      <c r="S844" s="86"/>
    </row>
    <row r="845" spans="3:19" ht="21" customHeight="1">
      <c r="C845" s="3"/>
      <c r="D845" s="3"/>
      <c r="E845" s="3"/>
      <c r="F845" s="3"/>
      <c r="G845" s="3"/>
      <c r="H845" s="3"/>
      <c r="I845" s="3"/>
      <c r="J845" s="3"/>
      <c r="K845" s="73"/>
      <c r="L845" s="74"/>
      <c r="Q845" s="3"/>
      <c r="S845" s="86"/>
    </row>
    <row r="846" spans="3:19" ht="21" customHeight="1">
      <c r="C846" s="3"/>
      <c r="D846" s="3"/>
      <c r="E846" s="3"/>
      <c r="F846" s="3"/>
      <c r="G846" s="3"/>
      <c r="H846" s="3"/>
      <c r="I846" s="3"/>
      <c r="J846" s="3"/>
      <c r="K846" s="73"/>
      <c r="L846" s="74"/>
      <c r="Q846" s="3"/>
      <c r="S846" s="86"/>
    </row>
    <row r="847" spans="3:19" ht="21" customHeight="1">
      <c r="C847" s="3"/>
      <c r="D847" s="3"/>
      <c r="E847" s="3"/>
      <c r="F847" s="3"/>
      <c r="G847" s="3"/>
      <c r="H847" s="3"/>
      <c r="I847" s="3"/>
      <c r="J847" s="3"/>
      <c r="K847" s="73"/>
      <c r="L847" s="74"/>
      <c r="Q847" s="3"/>
      <c r="S847" s="86"/>
    </row>
    <row r="848" spans="3:19" ht="21" customHeight="1">
      <c r="C848" s="3"/>
      <c r="D848" s="3"/>
      <c r="E848" s="3"/>
      <c r="F848" s="3"/>
      <c r="G848" s="3"/>
      <c r="H848" s="3"/>
      <c r="I848" s="3"/>
      <c r="J848" s="3"/>
      <c r="K848" s="73"/>
      <c r="L848" s="74"/>
      <c r="Q848" s="3"/>
      <c r="S848" s="86"/>
    </row>
    <row r="849" spans="3:19" ht="21" customHeight="1">
      <c r="C849" s="3"/>
      <c r="D849" s="3"/>
      <c r="E849" s="3"/>
      <c r="F849" s="3"/>
      <c r="G849" s="3"/>
      <c r="H849" s="3"/>
      <c r="I849" s="3"/>
      <c r="J849" s="3"/>
      <c r="K849" s="73"/>
      <c r="L849" s="74"/>
      <c r="Q849" s="3"/>
      <c r="S849" s="86"/>
    </row>
    <row r="850" spans="3:19" ht="21" customHeight="1">
      <c r="C850" s="3"/>
      <c r="D850" s="3"/>
      <c r="E850" s="3"/>
      <c r="F850" s="3"/>
      <c r="G850" s="3"/>
      <c r="H850" s="3"/>
      <c r="I850" s="3"/>
      <c r="J850" s="3"/>
      <c r="K850" s="73"/>
      <c r="L850" s="74"/>
      <c r="Q850" s="3"/>
      <c r="S850" s="86"/>
    </row>
    <row r="851" spans="3:19" ht="21" customHeight="1">
      <c r="C851" s="3"/>
      <c r="D851" s="3"/>
      <c r="E851" s="3"/>
      <c r="F851" s="3"/>
      <c r="G851" s="3"/>
      <c r="H851" s="3"/>
      <c r="I851" s="3"/>
      <c r="J851" s="3"/>
      <c r="K851" s="73"/>
      <c r="L851" s="74"/>
      <c r="Q851" s="3"/>
      <c r="S851" s="86"/>
    </row>
    <row r="852" spans="3:19" ht="21" customHeight="1">
      <c r="C852" s="3"/>
      <c r="D852" s="3"/>
      <c r="E852" s="3"/>
      <c r="F852" s="3"/>
      <c r="G852" s="3"/>
      <c r="H852" s="3"/>
      <c r="I852" s="3"/>
      <c r="J852" s="3"/>
      <c r="K852" s="73"/>
      <c r="L852" s="74"/>
      <c r="Q852" s="3"/>
      <c r="S852" s="86"/>
    </row>
    <row r="853" spans="3:19" ht="21" customHeight="1">
      <c r="C853" s="3"/>
      <c r="D853" s="3"/>
      <c r="E853" s="3"/>
      <c r="F853" s="3"/>
      <c r="G853" s="3"/>
      <c r="H853" s="3"/>
      <c r="I853" s="3"/>
      <c r="J853" s="3"/>
      <c r="K853" s="73"/>
      <c r="L853" s="74"/>
      <c r="Q853" s="3"/>
      <c r="S853" s="86"/>
    </row>
    <row r="854" spans="3:19" ht="21" customHeight="1">
      <c r="C854" s="3"/>
      <c r="D854" s="3"/>
      <c r="E854" s="3"/>
      <c r="F854" s="3"/>
      <c r="G854" s="3"/>
      <c r="H854" s="3"/>
      <c r="I854" s="3"/>
      <c r="J854" s="3"/>
      <c r="K854" s="73"/>
      <c r="L854" s="74"/>
      <c r="Q854" s="3"/>
      <c r="S854" s="86"/>
    </row>
    <row r="855" spans="3:19" ht="21" customHeight="1">
      <c r="C855" s="3"/>
      <c r="D855" s="3"/>
      <c r="E855" s="3"/>
      <c r="F855" s="3"/>
      <c r="G855" s="3"/>
      <c r="H855" s="3"/>
      <c r="I855" s="3"/>
      <c r="J855" s="3"/>
      <c r="K855" s="73"/>
      <c r="L855" s="74"/>
      <c r="Q855" s="3"/>
      <c r="S855" s="86"/>
    </row>
    <row r="856" spans="3:19" ht="21" customHeight="1">
      <c r="C856" s="3"/>
      <c r="D856" s="3"/>
      <c r="E856" s="3"/>
      <c r="F856" s="3"/>
      <c r="G856" s="3"/>
      <c r="H856" s="3"/>
      <c r="I856" s="3"/>
      <c r="J856" s="3"/>
      <c r="K856" s="73"/>
      <c r="L856" s="74"/>
      <c r="Q856" s="3"/>
      <c r="S856" s="86"/>
    </row>
    <row r="857" spans="3:19" ht="21" customHeight="1">
      <c r="C857" s="3"/>
      <c r="D857" s="3"/>
      <c r="E857" s="3"/>
      <c r="F857" s="3"/>
      <c r="G857" s="3"/>
      <c r="H857" s="3"/>
      <c r="I857" s="3"/>
      <c r="J857" s="3"/>
      <c r="K857" s="73"/>
      <c r="L857" s="74"/>
      <c r="Q857" s="3"/>
      <c r="S857" s="86"/>
    </row>
    <row r="858" spans="3:19" ht="21" customHeight="1">
      <c r="C858" s="3"/>
      <c r="D858" s="3"/>
      <c r="E858" s="3"/>
      <c r="F858" s="3"/>
      <c r="G858" s="3"/>
      <c r="H858" s="3"/>
      <c r="I858" s="3"/>
      <c r="J858" s="3"/>
      <c r="K858" s="73"/>
      <c r="L858" s="74"/>
      <c r="Q858" s="3"/>
      <c r="S858" s="86"/>
    </row>
    <row r="859" spans="3:19" ht="21" customHeight="1">
      <c r="C859" s="3"/>
      <c r="D859" s="3"/>
      <c r="E859" s="3"/>
      <c r="F859" s="3"/>
      <c r="G859" s="3"/>
      <c r="H859" s="3"/>
      <c r="I859" s="3"/>
      <c r="J859" s="3"/>
      <c r="K859" s="73"/>
      <c r="L859" s="74"/>
      <c r="Q859" s="3"/>
      <c r="S859" s="86"/>
    </row>
    <row r="860" spans="3:19" ht="21" customHeight="1">
      <c r="C860" s="3"/>
      <c r="D860" s="3"/>
      <c r="E860" s="3"/>
      <c r="F860" s="3"/>
      <c r="G860" s="3"/>
      <c r="H860" s="3"/>
      <c r="I860" s="3"/>
      <c r="J860" s="3"/>
      <c r="K860" s="73"/>
      <c r="L860" s="74"/>
      <c r="Q860" s="3"/>
      <c r="S860" s="86"/>
    </row>
    <row r="861" spans="3:19" ht="21" customHeight="1">
      <c r="C861" s="3"/>
      <c r="D861" s="3"/>
      <c r="E861" s="3"/>
      <c r="F861" s="3"/>
      <c r="G861" s="3"/>
      <c r="H861" s="3"/>
      <c r="I861" s="3"/>
      <c r="J861" s="3"/>
      <c r="K861" s="73"/>
      <c r="L861" s="74"/>
      <c r="Q861" s="3"/>
      <c r="S861" s="86"/>
    </row>
    <row r="862" spans="3:19" ht="21" customHeight="1">
      <c r="C862" s="3"/>
      <c r="D862" s="3"/>
      <c r="E862" s="3"/>
      <c r="F862" s="3"/>
      <c r="G862" s="3"/>
      <c r="H862" s="3"/>
      <c r="I862" s="3"/>
      <c r="J862" s="3"/>
      <c r="K862" s="73"/>
      <c r="L862" s="74"/>
      <c r="Q862" s="3"/>
      <c r="S862" s="86"/>
    </row>
    <row r="863" spans="3:19" ht="21" customHeight="1">
      <c r="C863" s="3"/>
      <c r="D863" s="3"/>
      <c r="E863" s="3"/>
      <c r="F863" s="3"/>
      <c r="G863" s="3"/>
      <c r="H863" s="3"/>
      <c r="I863" s="3"/>
      <c r="J863" s="3"/>
      <c r="K863" s="73"/>
      <c r="L863" s="74"/>
      <c r="Q863" s="3"/>
      <c r="S863" s="86"/>
    </row>
    <row r="864" spans="3:19" ht="21" customHeight="1">
      <c r="C864" s="3"/>
      <c r="D864" s="3"/>
      <c r="E864" s="3"/>
      <c r="F864" s="3"/>
      <c r="G864" s="3"/>
      <c r="H864" s="3"/>
      <c r="I864" s="3"/>
      <c r="J864" s="3"/>
      <c r="K864" s="73"/>
      <c r="L864" s="74"/>
      <c r="Q864" s="3"/>
      <c r="S864" s="86"/>
    </row>
    <row r="865" spans="3:19" ht="21" customHeight="1">
      <c r="C865" s="3"/>
      <c r="D865" s="3"/>
      <c r="E865" s="3"/>
      <c r="F865" s="3"/>
      <c r="G865" s="3"/>
      <c r="H865" s="3"/>
      <c r="I865" s="3"/>
      <c r="J865" s="3"/>
      <c r="K865" s="73"/>
      <c r="L865" s="74"/>
      <c r="Q865" s="3"/>
      <c r="S865" s="86"/>
    </row>
    <row r="866" spans="3:19" ht="21" customHeight="1">
      <c r="C866" s="3"/>
      <c r="D866" s="3"/>
      <c r="E866" s="3"/>
      <c r="F866" s="3"/>
      <c r="G866" s="3"/>
      <c r="H866" s="3"/>
      <c r="I866" s="3"/>
      <c r="J866" s="3"/>
      <c r="K866" s="73"/>
      <c r="L866" s="74"/>
      <c r="Q866" s="3"/>
      <c r="S866" s="86"/>
    </row>
    <row r="867" spans="3:19" ht="21" customHeight="1">
      <c r="C867" s="3"/>
      <c r="D867" s="3"/>
      <c r="E867" s="3"/>
      <c r="F867" s="3"/>
      <c r="G867" s="3"/>
      <c r="H867" s="3"/>
      <c r="I867" s="3"/>
      <c r="J867" s="3"/>
      <c r="K867" s="73"/>
      <c r="L867" s="74"/>
      <c r="Q867" s="3"/>
      <c r="S867" s="86"/>
    </row>
    <row r="868" spans="3:19" ht="21" customHeight="1">
      <c r="C868" s="3"/>
      <c r="D868" s="3"/>
      <c r="E868" s="3"/>
      <c r="F868" s="3"/>
      <c r="G868" s="3"/>
      <c r="H868" s="3"/>
      <c r="I868" s="3"/>
      <c r="J868" s="3"/>
      <c r="K868" s="73"/>
      <c r="L868" s="74"/>
      <c r="Q868" s="3"/>
      <c r="S868" s="86"/>
    </row>
    <row r="869" spans="3:19" ht="21" customHeight="1">
      <c r="C869" s="3"/>
      <c r="D869" s="3"/>
      <c r="E869" s="3"/>
      <c r="F869" s="3"/>
      <c r="G869" s="3"/>
      <c r="H869" s="3"/>
      <c r="I869" s="3"/>
      <c r="J869" s="3"/>
      <c r="K869" s="73"/>
      <c r="L869" s="74"/>
      <c r="Q869" s="3"/>
      <c r="S869" s="86"/>
    </row>
    <row r="870" spans="3:19" ht="21" customHeight="1">
      <c r="C870" s="3"/>
      <c r="D870" s="3"/>
      <c r="E870" s="3"/>
      <c r="F870" s="3"/>
      <c r="G870" s="3"/>
      <c r="H870" s="3"/>
      <c r="I870" s="3"/>
      <c r="J870" s="3"/>
      <c r="K870" s="73"/>
      <c r="L870" s="74"/>
      <c r="Q870" s="3"/>
      <c r="S870" s="86"/>
    </row>
    <row r="871" spans="3:19" ht="21" customHeight="1">
      <c r="C871" s="3"/>
      <c r="D871" s="3"/>
      <c r="E871" s="3"/>
      <c r="F871" s="3"/>
      <c r="G871" s="3"/>
      <c r="H871" s="3"/>
      <c r="I871" s="3"/>
      <c r="J871" s="3"/>
      <c r="K871" s="73"/>
      <c r="L871" s="74"/>
      <c r="Q871" s="3"/>
      <c r="S871" s="86"/>
    </row>
    <row r="872" spans="3:19" ht="21" customHeight="1">
      <c r="C872" s="3"/>
      <c r="D872" s="3"/>
      <c r="E872" s="3"/>
      <c r="F872" s="3"/>
      <c r="G872" s="3"/>
      <c r="H872" s="3"/>
      <c r="I872" s="3"/>
      <c r="J872" s="3"/>
      <c r="K872" s="73"/>
      <c r="L872" s="74"/>
      <c r="Q872" s="3"/>
      <c r="S872" s="86"/>
    </row>
    <row r="873" spans="3:19" ht="21" customHeight="1">
      <c r="C873" s="3"/>
      <c r="D873" s="3"/>
      <c r="E873" s="3"/>
      <c r="F873" s="3"/>
      <c r="G873" s="3"/>
      <c r="H873" s="3"/>
      <c r="I873" s="3"/>
      <c r="J873" s="3"/>
      <c r="K873" s="73"/>
      <c r="L873" s="74"/>
      <c r="Q873" s="3"/>
      <c r="S873" s="86"/>
    </row>
    <row r="874" spans="3:19" ht="21" customHeight="1">
      <c r="C874" s="3"/>
      <c r="D874" s="3"/>
      <c r="E874" s="3"/>
      <c r="F874" s="3"/>
      <c r="G874" s="3"/>
      <c r="H874" s="3"/>
      <c r="I874" s="3"/>
      <c r="J874" s="3"/>
      <c r="K874" s="73"/>
      <c r="L874" s="74"/>
      <c r="Q874" s="3"/>
      <c r="S874" s="86"/>
    </row>
    <row r="875" spans="3:19" ht="21" customHeight="1">
      <c r="C875" s="3"/>
      <c r="D875" s="3"/>
      <c r="E875" s="3"/>
      <c r="F875" s="3"/>
      <c r="G875" s="3"/>
      <c r="H875" s="3"/>
      <c r="I875" s="3"/>
      <c r="J875" s="3"/>
      <c r="K875" s="73"/>
      <c r="L875" s="74"/>
      <c r="Q875" s="3"/>
      <c r="S875" s="86"/>
    </row>
    <row r="876" spans="3:19" ht="21" customHeight="1">
      <c r="C876" s="3"/>
      <c r="D876" s="3"/>
      <c r="E876" s="3"/>
      <c r="F876" s="3"/>
      <c r="G876" s="3"/>
      <c r="H876" s="3"/>
      <c r="I876" s="3"/>
      <c r="J876" s="3"/>
      <c r="K876" s="73"/>
      <c r="L876" s="74"/>
      <c r="Q876" s="3"/>
      <c r="S876" s="86"/>
    </row>
    <row r="877" spans="3:19" ht="21" customHeight="1">
      <c r="C877" s="3"/>
      <c r="D877" s="3"/>
      <c r="E877" s="3"/>
      <c r="F877" s="3"/>
      <c r="G877" s="3"/>
      <c r="H877" s="3"/>
      <c r="I877" s="3"/>
      <c r="J877" s="3"/>
      <c r="K877" s="73"/>
      <c r="L877" s="74"/>
      <c r="Q877" s="3"/>
      <c r="S877" s="86"/>
    </row>
    <row r="878" spans="3:19" ht="21" customHeight="1">
      <c r="C878" s="3"/>
      <c r="D878" s="3"/>
      <c r="E878" s="3"/>
      <c r="F878" s="3"/>
      <c r="G878" s="3"/>
      <c r="H878" s="3"/>
      <c r="I878" s="3"/>
      <c r="J878" s="3"/>
      <c r="K878" s="73"/>
      <c r="L878" s="74"/>
      <c r="Q878" s="3"/>
      <c r="S878" s="86"/>
    </row>
    <row r="879" spans="3:19" ht="21" customHeight="1">
      <c r="C879" s="3"/>
      <c r="D879" s="3"/>
      <c r="E879" s="3"/>
      <c r="F879" s="3"/>
      <c r="G879" s="3"/>
      <c r="H879" s="3"/>
      <c r="I879" s="3"/>
      <c r="J879" s="3"/>
      <c r="K879" s="73"/>
      <c r="L879" s="74"/>
      <c r="Q879" s="3"/>
      <c r="S879" s="86"/>
    </row>
    <row r="880" spans="3:19" ht="21" customHeight="1">
      <c r="C880" s="3"/>
      <c r="D880" s="3"/>
      <c r="E880" s="3"/>
      <c r="F880" s="3"/>
      <c r="G880" s="3"/>
      <c r="H880" s="3"/>
      <c r="I880" s="3"/>
      <c r="J880" s="3"/>
      <c r="K880" s="73"/>
      <c r="L880" s="74"/>
      <c r="Q880" s="3"/>
      <c r="S880" s="86"/>
    </row>
    <row r="881" spans="3:19" ht="21" customHeight="1">
      <c r="C881" s="3"/>
      <c r="D881" s="3"/>
      <c r="E881" s="3"/>
      <c r="F881" s="3"/>
      <c r="G881" s="3"/>
      <c r="H881" s="3"/>
      <c r="I881" s="3"/>
      <c r="J881" s="3"/>
      <c r="K881" s="73"/>
      <c r="L881" s="74"/>
      <c r="Q881" s="3"/>
      <c r="S881" s="86"/>
    </row>
    <row r="882" spans="3:19" ht="21" customHeight="1">
      <c r="C882" s="3"/>
      <c r="D882" s="3"/>
      <c r="E882" s="3"/>
      <c r="F882" s="3"/>
      <c r="G882" s="3"/>
      <c r="H882" s="3"/>
      <c r="I882" s="3"/>
      <c r="J882" s="3"/>
      <c r="K882" s="73"/>
      <c r="L882" s="74"/>
      <c r="Q882" s="3"/>
      <c r="S882" s="86"/>
    </row>
    <row r="883" spans="3:19" ht="21" customHeight="1">
      <c r="C883" s="3"/>
      <c r="D883" s="3"/>
      <c r="E883" s="3"/>
      <c r="F883" s="3"/>
      <c r="G883" s="3"/>
      <c r="H883" s="3"/>
      <c r="I883" s="3"/>
      <c r="J883" s="3"/>
      <c r="K883" s="73"/>
      <c r="L883" s="74"/>
      <c r="Q883" s="3"/>
      <c r="S883" s="86"/>
    </row>
    <row r="884" spans="3:19" ht="21" customHeight="1">
      <c r="C884" s="3"/>
      <c r="D884" s="3"/>
      <c r="E884" s="3"/>
      <c r="F884" s="3"/>
      <c r="G884" s="3"/>
      <c r="H884" s="3"/>
      <c r="I884" s="3"/>
      <c r="J884" s="3"/>
      <c r="K884" s="73"/>
      <c r="L884" s="74"/>
      <c r="Q884" s="3"/>
      <c r="S884" s="86"/>
    </row>
    <row r="885" spans="3:19" ht="21" customHeight="1">
      <c r="C885" s="3"/>
      <c r="D885" s="3"/>
      <c r="E885" s="3"/>
      <c r="F885" s="3"/>
      <c r="G885" s="3"/>
      <c r="H885" s="3"/>
      <c r="I885" s="3"/>
      <c r="J885" s="3"/>
      <c r="K885" s="73"/>
      <c r="L885" s="74"/>
      <c r="Q885" s="3"/>
      <c r="S885" s="86"/>
    </row>
    <row r="886" spans="3:19" ht="21" customHeight="1">
      <c r="C886" s="3"/>
      <c r="D886" s="3"/>
      <c r="E886" s="3"/>
      <c r="F886" s="3"/>
      <c r="G886" s="3"/>
      <c r="H886" s="3"/>
      <c r="I886" s="3"/>
      <c r="J886" s="3"/>
      <c r="K886" s="73"/>
      <c r="L886" s="74"/>
      <c r="Q886" s="3"/>
      <c r="S886" s="86"/>
    </row>
    <row r="887" spans="3:19" ht="21" customHeight="1">
      <c r="C887" s="3"/>
      <c r="D887" s="3"/>
      <c r="E887" s="3"/>
      <c r="F887" s="3"/>
      <c r="G887" s="3"/>
      <c r="H887" s="3"/>
      <c r="I887" s="3"/>
      <c r="J887" s="3"/>
      <c r="K887" s="73"/>
      <c r="L887" s="74"/>
      <c r="Q887" s="3"/>
      <c r="S887" s="86"/>
    </row>
    <row r="888" spans="3:19" ht="21" customHeight="1">
      <c r="C888" s="3"/>
      <c r="D888" s="3"/>
      <c r="E888" s="3"/>
      <c r="F888" s="3"/>
      <c r="G888" s="3"/>
      <c r="H888" s="3"/>
      <c r="I888" s="3"/>
      <c r="J888" s="3"/>
      <c r="K888" s="73"/>
      <c r="L888" s="74"/>
      <c r="Q888" s="3"/>
      <c r="S888" s="86"/>
    </row>
    <row r="889" spans="3:19" ht="21" customHeight="1">
      <c r="C889" s="3"/>
      <c r="D889" s="3"/>
      <c r="E889" s="3"/>
      <c r="F889" s="3"/>
      <c r="G889" s="3"/>
      <c r="H889" s="3"/>
      <c r="I889" s="3"/>
      <c r="J889" s="3"/>
      <c r="K889" s="73"/>
      <c r="L889" s="74"/>
      <c r="Q889" s="3"/>
      <c r="S889" s="86"/>
    </row>
    <row r="890" spans="3:19" ht="21" customHeight="1">
      <c r="C890" s="3"/>
      <c r="D890" s="3"/>
      <c r="E890" s="3"/>
      <c r="F890" s="3"/>
      <c r="G890" s="3"/>
      <c r="H890" s="3"/>
      <c r="I890" s="3"/>
      <c r="J890" s="3"/>
      <c r="K890" s="73"/>
      <c r="L890" s="74"/>
      <c r="Q890" s="3"/>
      <c r="S890" s="86"/>
    </row>
    <row r="891" spans="3:19" ht="21" customHeight="1">
      <c r="C891" s="3"/>
      <c r="D891" s="3"/>
      <c r="E891" s="3"/>
      <c r="F891" s="3"/>
      <c r="G891" s="3"/>
      <c r="H891" s="3"/>
      <c r="I891" s="3"/>
      <c r="J891" s="3"/>
      <c r="K891" s="73"/>
      <c r="L891" s="74"/>
      <c r="Q891" s="3"/>
      <c r="S891" s="86"/>
    </row>
    <row r="892" spans="3:19" ht="21" customHeight="1">
      <c r="C892" s="3"/>
      <c r="D892" s="3"/>
      <c r="E892" s="3"/>
      <c r="F892" s="3"/>
      <c r="G892" s="3"/>
      <c r="H892" s="3"/>
      <c r="I892" s="3"/>
      <c r="J892" s="3"/>
      <c r="K892" s="73"/>
      <c r="L892" s="74"/>
      <c r="Q892" s="3"/>
      <c r="S892" s="86"/>
    </row>
    <row r="893" spans="3:19" ht="21" customHeight="1">
      <c r="C893" s="3"/>
      <c r="D893" s="3"/>
      <c r="E893" s="3"/>
      <c r="F893" s="3"/>
      <c r="G893" s="3"/>
      <c r="H893" s="3"/>
      <c r="I893" s="3"/>
      <c r="J893" s="3"/>
      <c r="K893" s="73"/>
      <c r="L893" s="74"/>
      <c r="Q893" s="3"/>
      <c r="S893" s="86"/>
    </row>
    <row r="894" spans="3:19" ht="21" customHeight="1">
      <c r="C894" s="3"/>
      <c r="D894" s="3"/>
      <c r="E894" s="3"/>
      <c r="F894" s="3"/>
      <c r="G894" s="3"/>
      <c r="H894" s="3"/>
      <c r="I894" s="3"/>
      <c r="J894" s="3"/>
      <c r="K894" s="73"/>
      <c r="L894" s="74"/>
      <c r="Q894" s="3"/>
      <c r="S894" s="86"/>
    </row>
    <row r="895" spans="3:19" ht="21" customHeight="1">
      <c r="C895" s="3"/>
      <c r="D895" s="3"/>
      <c r="E895" s="3"/>
      <c r="F895" s="3"/>
      <c r="G895" s="3"/>
      <c r="H895" s="3"/>
      <c r="I895" s="3"/>
      <c r="J895" s="3"/>
      <c r="K895" s="73"/>
      <c r="L895" s="74"/>
      <c r="Q895" s="3"/>
      <c r="S895" s="86"/>
    </row>
    <row r="896" spans="3:19" ht="21" customHeight="1">
      <c r="C896" s="3"/>
      <c r="D896" s="3"/>
      <c r="E896" s="3"/>
      <c r="F896" s="3"/>
      <c r="G896" s="3"/>
      <c r="H896" s="3"/>
      <c r="I896" s="3"/>
      <c r="J896" s="3"/>
      <c r="K896" s="73"/>
      <c r="L896" s="74"/>
      <c r="Q896" s="3"/>
      <c r="S896" s="86"/>
    </row>
    <row r="897" spans="3:19" ht="21" customHeight="1">
      <c r="C897" s="3"/>
      <c r="D897" s="3"/>
      <c r="E897" s="3"/>
      <c r="F897" s="3"/>
      <c r="G897" s="3"/>
      <c r="H897" s="3"/>
      <c r="I897" s="3"/>
      <c r="J897" s="3"/>
      <c r="K897" s="73"/>
      <c r="L897" s="74"/>
      <c r="Q897" s="3"/>
      <c r="S897" s="86"/>
    </row>
    <row r="898" spans="3:19" ht="21" customHeight="1">
      <c r="C898" s="3"/>
      <c r="D898" s="3"/>
      <c r="E898" s="3"/>
      <c r="F898" s="3"/>
      <c r="G898" s="3"/>
      <c r="H898" s="3"/>
      <c r="I898" s="3"/>
      <c r="J898" s="3"/>
      <c r="K898" s="73"/>
      <c r="L898" s="74"/>
      <c r="Q898" s="3"/>
      <c r="S898" s="86"/>
    </row>
    <row r="899" spans="3:19" ht="21" customHeight="1">
      <c r="C899" s="3"/>
      <c r="D899" s="3"/>
      <c r="E899" s="3"/>
      <c r="F899" s="3"/>
      <c r="G899" s="3"/>
      <c r="H899" s="3"/>
      <c r="I899" s="3"/>
      <c r="J899" s="3"/>
      <c r="K899" s="73"/>
      <c r="L899" s="74"/>
      <c r="Q899" s="3"/>
      <c r="S899" s="86"/>
    </row>
    <row r="900" spans="3:19" ht="21" customHeight="1">
      <c r="C900" s="3"/>
      <c r="D900" s="3"/>
      <c r="E900" s="3"/>
      <c r="F900" s="3"/>
      <c r="G900" s="3"/>
      <c r="H900" s="3"/>
      <c r="I900" s="3"/>
      <c r="J900" s="3"/>
      <c r="K900" s="73"/>
      <c r="L900" s="74"/>
      <c r="Q900" s="3"/>
      <c r="S900" s="86"/>
    </row>
    <row r="901" spans="3:19" ht="21" customHeight="1">
      <c r="C901" s="3"/>
      <c r="D901" s="3"/>
      <c r="E901" s="3"/>
      <c r="F901" s="3"/>
      <c r="G901" s="3"/>
      <c r="H901" s="3"/>
      <c r="I901" s="3"/>
      <c r="J901" s="3"/>
      <c r="K901" s="73"/>
      <c r="L901" s="74"/>
      <c r="Q901" s="3"/>
      <c r="S901" s="86"/>
    </row>
    <row r="902" spans="3:19" ht="21" customHeight="1">
      <c r="C902" s="3"/>
      <c r="D902" s="3"/>
      <c r="E902" s="3"/>
      <c r="F902" s="3"/>
      <c r="G902" s="3"/>
      <c r="H902" s="3"/>
      <c r="I902" s="3"/>
      <c r="J902" s="3"/>
      <c r="K902" s="73"/>
      <c r="L902" s="74"/>
      <c r="Q902" s="3"/>
      <c r="S902" s="86"/>
    </row>
    <row r="903" spans="3:19" ht="21" customHeight="1">
      <c r="C903" s="3"/>
      <c r="D903" s="3"/>
      <c r="E903" s="3"/>
      <c r="F903" s="3"/>
      <c r="G903" s="3"/>
      <c r="H903" s="3"/>
      <c r="I903" s="3"/>
      <c r="J903" s="3"/>
      <c r="K903" s="73"/>
      <c r="L903" s="74"/>
      <c r="Q903" s="3"/>
      <c r="S903" s="86"/>
    </row>
    <row r="904" spans="3:19" ht="21" customHeight="1">
      <c r="C904" s="3"/>
      <c r="D904" s="3"/>
      <c r="E904" s="3"/>
      <c r="F904" s="3"/>
      <c r="G904" s="3"/>
      <c r="H904" s="3"/>
      <c r="I904" s="3"/>
      <c r="J904" s="3"/>
      <c r="K904" s="73"/>
      <c r="L904" s="74"/>
      <c r="Q904" s="3"/>
      <c r="S904" s="86"/>
    </row>
    <row r="905" spans="3:19" ht="21" customHeight="1">
      <c r="C905" s="3"/>
      <c r="D905" s="3"/>
      <c r="E905" s="3"/>
      <c r="F905" s="3"/>
      <c r="G905" s="3"/>
      <c r="H905" s="3"/>
      <c r="I905" s="3"/>
      <c r="J905" s="3"/>
      <c r="K905" s="73"/>
      <c r="L905" s="74"/>
      <c r="Q905" s="3"/>
      <c r="S905" s="86"/>
    </row>
    <row r="906" spans="3:19" ht="21" customHeight="1">
      <c r="C906" s="3"/>
      <c r="D906" s="3"/>
      <c r="E906" s="3"/>
      <c r="F906" s="3"/>
      <c r="G906" s="3"/>
      <c r="H906" s="3"/>
      <c r="I906" s="3"/>
      <c r="J906" s="3"/>
      <c r="K906" s="73"/>
      <c r="L906" s="74"/>
      <c r="Q906" s="3"/>
      <c r="S906" s="86"/>
    </row>
    <row r="907" spans="3:19" ht="21" customHeight="1">
      <c r="C907" s="3"/>
      <c r="D907" s="3"/>
      <c r="E907" s="3"/>
      <c r="F907" s="3"/>
      <c r="G907" s="3"/>
      <c r="H907" s="3"/>
      <c r="I907" s="3"/>
      <c r="J907" s="3"/>
      <c r="K907" s="73"/>
      <c r="L907" s="74"/>
      <c r="Q907" s="3"/>
      <c r="S907" s="86"/>
    </row>
    <row r="908" spans="3:19" ht="21" customHeight="1">
      <c r="C908" s="3"/>
      <c r="D908" s="3"/>
      <c r="E908" s="3"/>
      <c r="F908" s="3"/>
      <c r="G908" s="3"/>
      <c r="H908" s="3"/>
      <c r="I908" s="3"/>
      <c r="J908" s="3"/>
      <c r="K908" s="73"/>
      <c r="L908" s="74"/>
      <c r="Q908" s="3"/>
      <c r="S908" s="86"/>
    </row>
    <row r="909" spans="3:19" ht="21" customHeight="1">
      <c r="C909" s="3"/>
      <c r="D909" s="3"/>
      <c r="E909" s="3"/>
      <c r="F909" s="3"/>
      <c r="G909" s="3"/>
      <c r="H909" s="3"/>
      <c r="I909" s="3"/>
      <c r="J909" s="3"/>
      <c r="K909" s="73"/>
      <c r="L909" s="74"/>
      <c r="Q909" s="3"/>
      <c r="S909" s="86"/>
    </row>
    <row r="910" spans="3:19" ht="21" customHeight="1">
      <c r="C910" s="3"/>
      <c r="D910" s="3"/>
      <c r="E910" s="3"/>
      <c r="F910" s="3"/>
      <c r="G910" s="3"/>
      <c r="H910" s="3"/>
      <c r="I910" s="3"/>
      <c r="J910" s="3"/>
      <c r="K910" s="73"/>
      <c r="L910" s="74"/>
      <c r="Q910" s="3"/>
      <c r="S910" s="86"/>
    </row>
    <row r="911" spans="3:19" ht="21" customHeight="1">
      <c r="C911" s="3"/>
      <c r="D911" s="3"/>
      <c r="E911" s="3"/>
      <c r="F911" s="3"/>
      <c r="G911" s="3"/>
      <c r="H911" s="3"/>
      <c r="I911" s="3"/>
      <c r="J911" s="3"/>
      <c r="K911" s="73"/>
      <c r="L911" s="74"/>
      <c r="Q911" s="3"/>
      <c r="S911" s="86"/>
    </row>
    <row r="912" spans="3:19" ht="21" customHeight="1">
      <c r="C912" s="3"/>
      <c r="D912" s="3"/>
      <c r="E912" s="3"/>
      <c r="F912" s="3"/>
      <c r="G912" s="3"/>
      <c r="H912" s="3"/>
      <c r="I912" s="3"/>
      <c r="J912" s="3"/>
      <c r="K912" s="73"/>
      <c r="L912" s="74"/>
      <c r="Q912" s="3"/>
      <c r="S912" s="86"/>
    </row>
    <row r="913" spans="3:19" ht="21" customHeight="1">
      <c r="C913" s="3"/>
      <c r="D913" s="3"/>
      <c r="E913" s="3"/>
      <c r="F913" s="3"/>
      <c r="G913" s="3"/>
      <c r="H913" s="3"/>
      <c r="I913" s="3"/>
      <c r="J913" s="3"/>
      <c r="K913" s="73"/>
      <c r="L913" s="74"/>
      <c r="Q913" s="3"/>
      <c r="S913" s="86"/>
    </row>
    <row r="914" spans="3:19" ht="21" customHeight="1">
      <c r="C914" s="3"/>
      <c r="D914" s="3"/>
      <c r="E914" s="3"/>
      <c r="F914" s="3"/>
      <c r="G914" s="3"/>
      <c r="H914" s="3"/>
      <c r="I914" s="3"/>
      <c r="J914" s="3"/>
      <c r="K914" s="73"/>
      <c r="L914" s="74"/>
      <c r="Q914" s="3"/>
      <c r="S914" s="86"/>
    </row>
    <row r="915" spans="3:19" ht="21" customHeight="1">
      <c r="C915" s="3"/>
      <c r="D915" s="3"/>
      <c r="E915" s="3"/>
      <c r="F915" s="3"/>
      <c r="G915" s="3"/>
      <c r="H915" s="3"/>
      <c r="I915" s="3"/>
      <c r="J915" s="3"/>
      <c r="K915" s="73"/>
      <c r="L915" s="74"/>
      <c r="Q915" s="3"/>
      <c r="S915" s="86"/>
    </row>
    <row r="916" spans="3:19" ht="21" customHeight="1">
      <c r="C916" s="3"/>
      <c r="D916" s="3"/>
      <c r="E916" s="3"/>
      <c r="F916" s="3"/>
      <c r="G916" s="3"/>
      <c r="H916" s="3"/>
      <c r="I916" s="3"/>
      <c r="J916" s="3"/>
      <c r="K916" s="73"/>
      <c r="L916" s="74"/>
      <c r="Q916" s="3"/>
      <c r="S916" s="86"/>
    </row>
    <row r="917" spans="3:19" ht="21" customHeight="1">
      <c r="C917" s="3"/>
      <c r="D917" s="3"/>
      <c r="E917" s="3"/>
      <c r="F917" s="3"/>
      <c r="G917" s="3"/>
      <c r="H917" s="3"/>
      <c r="I917" s="3"/>
      <c r="J917" s="3"/>
      <c r="K917" s="73"/>
      <c r="L917" s="74"/>
      <c r="Q917" s="3"/>
      <c r="S917" s="86"/>
    </row>
    <row r="918" spans="3:19" ht="21" customHeight="1">
      <c r="C918" s="3"/>
      <c r="D918" s="3"/>
      <c r="E918" s="3"/>
      <c r="F918" s="3"/>
      <c r="G918" s="3"/>
      <c r="H918" s="3"/>
      <c r="I918" s="3"/>
      <c r="J918" s="3"/>
      <c r="K918" s="73"/>
      <c r="L918" s="74"/>
      <c r="Q918" s="3"/>
      <c r="S918" s="86"/>
    </row>
    <row r="919" spans="3:19" ht="21" customHeight="1">
      <c r="C919" s="3"/>
      <c r="D919" s="3"/>
      <c r="E919" s="3"/>
      <c r="F919" s="3"/>
      <c r="G919" s="3"/>
      <c r="H919" s="3"/>
      <c r="I919" s="3"/>
      <c r="J919" s="3"/>
      <c r="K919" s="73"/>
      <c r="L919" s="74"/>
      <c r="Q919" s="3"/>
      <c r="S919" s="86"/>
    </row>
    <row r="920" spans="3:19" ht="21" customHeight="1">
      <c r="C920" s="3"/>
      <c r="D920" s="3"/>
      <c r="E920" s="3"/>
      <c r="F920" s="3"/>
      <c r="G920" s="3"/>
      <c r="H920" s="3"/>
      <c r="I920" s="3"/>
      <c r="J920" s="3"/>
      <c r="K920" s="73"/>
      <c r="L920" s="74"/>
      <c r="Q920" s="3"/>
      <c r="S920" s="86"/>
    </row>
    <row r="921" spans="3:19" ht="21" customHeight="1">
      <c r="C921" s="3"/>
      <c r="D921" s="3"/>
      <c r="E921" s="3"/>
      <c r="F921" s="3"/>
      <c r="G921" s="3"/>
      <c r="H921" s="3"/>
      <c r="I921" s="3"/>
      <c r="J921" s="3"/>
      <c r="K921" s="73"/>
      <c r="L921" s="74"/>
      <c r="Q921" s="3"/>
      <c r="S921" s="86"/>
    </row>
    <row r="922" spans="3:19" ht="21" customHeight="1">
      <c r="C922" s="3"/>
      <c r="D922" s="3"/>
      <c r="E922" s="3"/>
      <c r="F922" s="3"/>
      <c r="G922" s="3"/>
      <c r="H922" s="3"/>
      <c r="I922" s="3"/>
      <c r="J922" s="3"/>
      <c r="K922" s="73"/>
      <c r="L922" s="74"/>
      <c r="Q922" s="3"/>
      <c r="S922" s="86"/>
    </row>
    <row r="923" spans="3:19" ht="21" customHeight="1">
      <c r="C923" s="3"/>
      <c r="D923" s="3"/>
      <c r="E923" s="3"/>
      <c r="F923" s="3"/>
      <c r="G923" s="3"/>
      <c r="H923" s="3"/>
      <c r="I923" s="3"/>
      <c r="J923" s="3"/>
      <c r="K923" s="73"/>
      <c r="L923" s="74"/>
      <c r="Q923" s="3"/>
      <c r="S923" s="86"/>
    </row>
    <row r="924" spans="3:19" ht="21" customHeight="1">
      <c r="C924" s="3"/>
      <c r="D924" s="3"/>
      <c r="E924" s="3"/>
      <c r="F924" s="3"/>
      <c r="G924" s="3"/>
      <c r="H924" s="3"/>
      <c r="I924" s="3"/>
      <c r="J924" s="3"/>
      <c r="K924" s="73"/>
      <c r="L924" s="74"/>
      <c r="Q924" s="3"/>
      <c r="S924" s="86"/>
    </row>
    <row r="925" spans="3:19" ht="21" customHeight="1">
      <c r="C925" s="3"/>
      <c r="D925" s="3"/>
      <c r="E925" s="3"/>
      <c r="F925" s="3"/>
      <c r="G925" s="3"/>
      <c r="H925" s="3"/>
      <c r="I925" s="3"/>
      <c r="J925" s="3"/>
      <c r="K925" s="73"/>
      <c r="L925" s="74"/>
      <c r="Q925" s="3"/>
      <c r="S925" s="86"/>
    </row>
    <row r="926" spans="3:19" ht="21" customHeight="1">
      <c r="C926" s="3"/>
      <c r="D926" s="3"/>
      <c r="E926" s="3"/>
      <c r="F926" s="3"/>
      <c r="G926" s="3"/>
      <c r="H926" s="3"/>
      <c r="I926" s="3"/>
      <c r="J926" s="3"/>
      <c r="K926" s="73"/>
      <c r="L926" s="74"/>
      <c r="Q926" s="3"/>
      <c r="S926" s="86"/>
    </row>
    <row r="927" spans="3:19" ht="21" customHeight="1">
      <c r="C927" s="3"/>
      <c r="D927" s="3"/>
      <c r="E927" s="3"/>
      <c r="F927" s="3"/>
      <c r="G927" s="3"/>
      <c r="H927" s="3"/>
      <c r="I927" s="3"/>
      <c r="J927" s="3"/>
      <c r="K927" s="73"/>
      <c r="L927" s="74"/>
      <c r="Q927" s="3"/>
      <c r="S927" s="86"/>
    </row>
    <row r="928" spans="3:19" ht="21" customHeight="1">
      <c r="C928" s="3"/>
      <c r="D928" s="3"/>
      <c r="E928" s="3"/>
      <c r="F928" s="3"/>
      <c r="G928" s="3"/>
      <c r="H928" s="3"/>
      <c r="I928" s="3"/>
      <c r="J928" s="3"/>
      <c r="K928" s="73"/>
      <c r="L928" s="74"/>
      <c r="Q928" s="3"/>
      <c r="S928" s="86"/>
    </row>
    <row r="929" spans="3:19" ht="21" customHeight="1">
      <c r="C929" s="3"/>
      <c r="D929" s="3"/>
      <c r="E929" s="3"/>
      <c r="F929" s="3"/>
      <c r="G929" s="3"/>
      <c r="H929" s="3"/>
      <c r="I929" s="3"/>
      <c r="J929" s="3"/>
      <c r="K929" s="73"/>
      <c r="L929" s="74"/>
      <c r="Q929" s="3"/>
      <c r="S929" s="86"/>
    </row>
    <row r="930" spans="3:19" ht="21" customHeight="1">
      <c r="C930" s="3"/>
      <c r="D930" s="3"/>
      <c r="E930" s="3"/>
      <c r="F930" s="3"/>
      <c r="G930" s="3"/>
      <c r="H930" s="3"/>
      <c r="I930" s="3"/>
      <c r="J930" s="3"/>
      <c r="K930" s="73"/>
      <c r="L930" s="74"/>
      <c r="Q930" s="3"/>
      <c r="S930" s="86"/>
    </row>
    <row r="931" spans="3:19" ht="21" customHeight="1">
      <c r="C931" s="3"/>
      <c r="D931" s="3"/>
      <c r="E931" s="3"/>
      <c r="F931" s="3"/>
      <c r="G931" s="3"/>
      <c r="H931" s="3"/>
      <c r="I931" s="3"/>
      <c r="J931" s="3"/>
      <c r="K931" s="73"/>
      <c r="L931" s="74"/>
      <c r="Q931" s="3"/>
      <c r="S931" s="86"/>
    </row>
    <row r="932" spans="3:19" ht="21" customHeight="1">
      <c r="C932" s="3"/>
      <c r="D932" s="3"/>
      <c r="E932" s="3"/>
      <c r="F932" s="3"/>
      <c r="G932" s="3"/>
      <c r="H932" s="3"/>
      <c r="I932" s="3"/>
      <c r="J932" s="3"/>
      <c r="K932" s="73"/>
      <c r="L932" s="74"/>
      <c r="Q932" s="3"/>
      <c r="S932" s="86"/>
    </row>
    <row r="933" spans="3:19" ht="21" customHeight="1">
      <c r="C933" s="3"/>
      <c r="D933" s="3"/>
      <c r="E933" s="3"/>
      <c r="F933" s="3"/>
      <c r="G933" s="3"/>
      <c r="H933" s="3"/>
      <c r="I933" s="3"/>
      <c r="J933" s="3"/>
      <c r="K933" s="73"/>
      <c r="L933" s="74"/>
      <c r="Q933" s="3"/>
      <c r="S933" s="86"/>
    </row>
    <row r="934" spans="3:19" ht="21" customHeight="1">
      <c r="C934" s="3"/>
      <c r="D934" s="3"/>
      <c r="E934" s="3"/>
      <c r="F934" s="3"/>
      <c r="G934" s="3"/>
      <c r="H934" s="3"/>
      <c r="I934" s="3"/>
      <c r="J934" s="3"/>
      <c r="K934" s="73"/>
      <c r="L934" s="74"/>
      <c r="Q934" s="3"/>
      <c r="S934" s="86"/>
    </row>
    <row r="935" spans="3:19" ht="21" customHeight="1">
      <c r="C935" s="3"/>
      <c r="D935" s="3"/>
      <c r="E935" s="3"/>
      <c r="F935" s="3"/>
      <c r="G935" s="3"/>
      <c r="H935" s="3"/>
      <c r="I935" s="3"/>
      <c r="J935" s="3"/>
      <c r="K935" s="73"/>
      <c r="L935" s="74"/>
      <c r="Q935" s="3"/>
      <c r="S935" s="86"/>
    </row>
    <row r="936" spans="3:19" ht="21" customHeight="1">
      <c r="C936" s="3"/>
      <c r="D936" s="3"/>
      <c r="E936" s="3"/>
      <c r="F936" s="3"/>
      <c r="G936" s="3"/>
      <c r="H936" s="3"/>
      <c r="I936" s="3"/>
      <c r="J936" s="3"/>
      <c r="K936" s="73"/>
      <c r="L936" s="74"/>
      <c r="Q936" s="3"/>
      <c r="S936" s="86"/>
    </row>
    <row r="937" spans="3:19" ht="21" customHeight="1">
      <c r="C937" s="3"/>
      <c r="D937" s="3"/>
      <c r="E937" s="3"/>
      <c r="F937" s="3"/>
      <c r="G937" s="3"/>
      <c r="H937" s="3"/>
      <c r="I937" s="3"/>
      <c r="J937" s="3"/>
      <c r="K937" s="73"/>
      <c r="L937" s="74"/>
      <c r="Q937" s="3"/>
      <c r="S937" s="86"/>
    </row>
    <row r="938" spans="3:19" ht="21" customHeight="1">
      <c r="C938" s="3"/>
      <c r="D938" s="3"/>
      <c r="E938" s="3"/>
      <c r="F938" s="3"/>
      <c r="G938" s="3"/>
      <c r="H938" s="3"/>
      <c r="I938" s="3"/>
      <c r="J938" s="3"/>
      <c r="K938" s="73"/>
      <c r="L938" s="74"/>
      <c r="Q938" s="3"/>
      <c r="S938" s="86"/>
    </row>
    <row r="939" spans="3:19" ht="21" customHeight="1">
      <c r="C939" s="3"/>
      <c r="D939" s="3"/>
      <c r="E939" s="3"/>
      <c r="F939" s="3"/>
      <c r="G939" s="3"/>
      <c r="H939" s="3"/>
      <c r="I939" s="3"/>
      <c r="J939" s="3"/>
      <c r="K939" s="73"/>
      <c r="L939" s="74"/>
      <c r="Q939" s="3"/>
      <c r="S939" s="86"/>
    </row>
    <row r="940" spans="3:19" ht="21" customHeight="1">
      <c r="C940" s="3"/>
      <c r="D940" s="3"/>
      <c r="E940" s="3"/>
      <c r="F940" s="3"/>
      <c r="G940" s="3"/>
      <c r="H940" s="3"/>
      <c r="I940" s="3"/>
      <c r="J940" s="3"/>
      <c r="K940" s="73"/>
      <c r="L940" s="74"/>
      <c r="Q940" s="3"/>
      <c r="S940" s="86"/>
    </row>
    <row r="941" spans="3:19" ht="21" customHeight="1">
      <c r="C941" s="3"/>
      <c r="D941" s="3"/>
      <c r="E941" s="3"/>
      <c r="F941" s="3"/>
      <c r="G941" s="3"/>
      <c r="H941" s="3"/>
      <c r="I941" s="3"/>
      <c r="J941" s="3"/>
      <c r="K941" s="73"/>
      <c r="L941" s="74"/>
      <c r="Q941" s="3"/>
      <c r="S941" s="86"/>
    </row>
    <row r="942" spans="3:19" ht="21" customHeight="1">
      <c r="C942" s="3"/>
      <c r="D942" s="3"/>
      <c r="E942" s="3"/>
      <c r="F942" s="3"/>
      <c r="G942" s="3"/>
      <c r="H942" s="3"/>
      <c r="I942" s="3"/>
      <c r="J942" s="3"/>
      <c r="K942" s="73"/>
      <c r="L942" s="74"/>
      <c r="Q942" s="3"/>
      <c r="S942" s="86"/>
    </row>
    <row r="943" spans="3:19" ht="21" customHeight="1">
      <c r="C943" s="3"/>
      <c r="D943" s="3"/>
      <c r="E943" s="3"/>
      <c r="F943" s="3"/>
      <c r="G943" s="3"/>
      <c r="H943" s="3"/>
      <c r="I943" s="3"/>
      <c r="J943" s="3"/>
      <c r="K943" s="73"/>
      <c r="L943" s="74"/>
      <c r="Q943" s="3"/>
      <c r="S943" s="86"/>
    </row>
    <row r="944" spans="3:19" ht="21" customHeight="1">
      <c r="C944" s="3"/>
      <c r="D944" s="3"/>
      <c r="E944" s="3"/>
      <c r="F944" s="3"/>
      <c r="G944" s="3"/>
      <c r="H944" s="3"/>
      <c r="I944" s="3"/>
      <c r="J944" s="3"/>
      <c r="K944" s="73"/>
      <c r="L944" s="74"/>
      <c r="Q944" s="3"/>
      <c r="S944" s="86"/>
    </row>
    <row r="945" spans="3:19" ht="21" customHeight="1">
      <c r="C945" s="3"/>
      <c r="D945" s="3"/>
      <c r="E945" s="3"/>
      <c r="F945" s="3"/>
      <c r="G945" s="3"/>
      <c r="H945" s="3"/>
      <c r="I945" s="3"/>
      <c r="J945" s="3"/>
      <c r="K945" s="73"/>
      <c r="L945" s="74"/>
      <c r="Q945" s="3"/>
      <c r="S945" s="86"/>
    </row>
    <row r="946" spans="3:19" ht="21" customHeight="1">
      <c r="C946" s="3"/>
      <c r="D946" s="3"/>
      <c r="E946" s="3"/>
      <c r="F946" s="3"/>
      <c r="G946" s="3"/>
      <c r="H946" s="3"/>
      <c r="I946" s="3"/>
      <c r="J946" s="3"/>
      <c r="K946" s="73"/>
      <c r="L946" s="74"/>
      <c r="Q946" s="3"/>
      <c r="S946" s="86"/>
    </row>
    <row r="947" spans="3:19" ht="21" customHeight="1">
      <c r="C947" s="3"/>
      <c r="D947" s="3"/>
      <c r="E947" s="3"/>
      <c r="F947" s="3"/>
      <c r="G947" s="3"/>
      <c r="H947" s="3"/>
      <c r="I947" s="3"/>
      <c r="J947" s="3"/>
      <c r="K947" s="73"/>
      <c r="L947" s="74"/>
      <c r="Q947" s="3"/>
      <c r="S947" s="86"/>
    </row>
    <row r="948" spans="3:19" ht="21" customHeight="1">
      <c r="C948" s="3"/>
      <c r="D948" s="3"/>
      <c r="E948" s="3"/>
      <c r="F948" s="3"/>
      <c r="G948" s="3"/>
      <c r="H948" s="3"/>
      <c r="I948" s="3"/>
      <c r="J948" s="3"/>
      <c r="K948" s="73"/>
      <c r="L948" s="74"/>
      <c r="Q948" s="3"/>
      <c r="S948" s="86"/>
    </row>
    <row r="949" spans="3:19" ht="21" customHeight="1">
      <c r="C949" s="3"/>
      <c r="D949" s="3"/>
      <c r="E949" s="3"/>
      <c r="F949" s="3"/>
      <c r="G949" s="3"/>
      <c r="H949" s="3"/>
      <c r="I949" s="3"/>
      <c r="J949" s="3"/>
      <c r="K949" s="73"/>
      <c r="L949" s="74"/>
      <c r="Q949" s="3"/>
      <c r="S949" s="86"/>
    </row>
    <row r="950" spans="3:19" ht="21" customHeight="1">
      <c r="C950" s="3"/>
      <c r="D950" s="3"/>
      <c r="E950" s="3"/>
      <c r="F950" s="3"/>
      <c r="G950" s="3"/>
      <c r="H950" s="3"/>
      <c r="I950" s="3"/>
      <c r="J950" s="3"/>
      <c r="K950" s="73"/>
      <c r="L950" s="74"/>
      <c r="Q950" s="3"/>
      <c r="S950" s="86"/>
    </row>
    <row r="951" spans="3:19" ht="21" customHeight="1">
      <c r="C951" s="3"/>
      <c r="D951" s="3"/>
      <c r="E951" s="3"/>
      <c r="F951" s="3"/>
      <c r="G951" s="3"/>
      <c r="H951" s="3"/>
      <c r="I951" s="3"/>
      <c r="J951" s="3"/>
      <c r="K951" s="73"/>
      <c r="L951" s="74"/>
      <c r="Q951" s="3"/>
      <c r="S951" s="86"/>
    </row>
    <row r="952" spans="3:19" ht="21" customHeight="1">
      <c r="C952" s="3"/>
      <c r="D952" s="3"/>
      <c r="E952" s="3"/>
      <c r="F952" s="3"/>
      <c r="G952" s="3"/>
      <c r="H952" s="3"/>
      <c r="I952" s="3"/>
      <c r="J952" s="3"/>
      <c r="K952" s="73"/>
      <c r="L952" s="74"/>
      <c r="Q952" s="3"/>
      <c r="S952" s="86"/>
    </row>
    <row r="953" spans="3:19" ht="21" customHeight="1">
      <c r="C953" s="3"/>
      <c r="D953" s="3"/>
      <c r="E953" s="3"/>
      <c r="F953" s="3"/>
      <c r="G953" s="3"/>
      <c r="H953" s="3"/>
      <c r="I953" s="3"/>
      <c r="J953" s="3"/>
      <c r="K953" s="73"/>
      <c r="L953" s="74"/>
      <c r="Q953" s="3"/>
      <c r="S953" s="86"/>
    </row>
    <row r="954" spans="3:19" ht="21" customHeight="1">
      <c r="C954" s="3"/>
      <c r="D954" s="3"/>
      <c r="E954" s="3"/>
      <c r="F954" s="3"/>
      <c r="G954" s="3"/>
      <c r="H954" s="3"/>
      <c r="I954" s="3"/>
      <c r="J954" s="3"/>
      <c r="K954" s="73"/>
      <c r="L954" s="74"/>
      <c r="Q954" s="3"/>
      <c r="S954" s="86"/>
    </row>
    <row r="955" spans="3:19" ht="21" customHeight="1">
      <c r="C955" s="3"/>
      <c r="D955" s="3"/>
      <c r="E955" s="3"/>
      <c r="F955" s="3"/>
      <c r="G955" s="3"/>
      <c r="H955" s="3"/>
      <c r="I955" s="3"/>
      <c r="J955" s="3"/>
      <c r="K955" s="73"/>
      <c r="L955" s="74"/>
      <c r="Q955" s="3"/>
      <c r="S955" s="86"/>
    </row>
    <row r="956" spans="3:19" ht="21" customHeight="1">
      <c r="C956" s="3"/>
      <c r="D956" s="3"/>
      <c r="E956" s="3"/>
      <c r="F956" s="3"/>
      <c r="G956" s="3"/>
      <c r="H956" s="3"/>
      <c r="I956" s="3"/>
      <c r="J956" s="3"/>
      <c r="K956" s="73"/>
      <c r="L956" s="74"/>
      <c r="Q956" s="3"/>
      <c r="S956" s="86"/>
    </row>
    <row r="957" spans="3:19" ht="21" customHeight="1">
      <c r="C957" s="3"/>
      <c r="D957" s="3"/>
      <c r="E957" s="3"/>
      <c r="F957" s="3"/>
      <c r="G957" s="3"/>
      <c r="H957" s="3"/>
      <c r="I957" s="3"/>
      <c r="J957" s="3"/>
      <c r="K957" s="73"/>
      <c r="L957" s="74"/>
      <c r="Q957" s="3"/>
      <c r="S957" s="86"/>
    </row>
    <row r="958" spans="3:19" ht="21" customHeight="1">
      <c r="C958" s="3"/>
      <c r="D958" s="3"/>
      <c r="E958" s="3"/>
      <c r="F958" s="3"/>
      <c r="G958" s="3"/>
      <c r="H958" s="3"/>
      <c r="I958" s="3"/>
      <c r="J958" s="3"/>
      <c r="K958" s="73"/>
      <c r="L958" s="74"/>
      <c r="Q958" s="3"/>
      <c r="S958" s="86"/>
    </row>
    <row r="959" spans="3:19" ht="21" customHeight="1">
      <c r="C959" s="3"/>
      <c r="D959" s="3"/>
      <c r="E959" s="3"/>
      <c r="F959" s="3"/>
      <c r="G959" s="3"/>
      <c r="H959" s="3"/>
      <c r="I959" s="3"/>
      <c r="J959" s="3"/>
      <c r="K959" s="73"/>
      <c r="L959" s="74"/>
      <c r="Q959" s="3"/>
      <c r="S959" s="86"/>
    </row>
    <row r="960" spans="3:19" ht="21" customHeight="1">
      <c r="C960" s="3"/>
      <c r="D960" s="3"/>
      <c r="E960" s="3"/>
      <c r="F960" s="3"/>
      <c r="G960" s="3"/>
      <c r="H960" s="3"/>
      <c r="I960" s="3"/>
      <c r="J960" s="3"/>
      <c r="K960" s="73"/>
      <c r="L960" s="74"/>
      <c r="Q960" s="3"/>
      <c r="S960" s="86"/>
    </row>
    <row r="961" spans="3:19" ht="21" customHeight="1">
      <c r="C961" s="3"/>
      <c r="D961" s="3"/>
      <c r="E961" s="3"/>
      <c r="F961" s="3"/>
      <c r="G961" s="3"/>
      <c r="H961" s="3"/>
      <c r="I961" s="3"/>
      <c r="J961" s="3"/>
      <c r="K961" s="73"/>
      <c r="L961" s="74"/>
      <c r="Q961" s="3"/>
      <c r="S961" s="86"/>
    </row>
    <row r="962" spans="3:19" ht="21" customHeight="1">
      <c r="C962" s="3"/>
      <c r="D962" s="3"/>
      <c r="E962" s="3"/>
      <c r="F962" s="3"/>
      <c r="G962" s="3"/>
      <c r="H962" s="3"/>
      <c r="I962" s="3"/>
      <c r="J962" s="3"/>
      <c r="K962" s="73"/>
      <c r="L962" s="74"/>
      <c r="Q962" s="3"/>
      <c r="S962" s="86"/>
    </row>
    <row r="963" spans="3:19" ht="21" customHeight="1">
      <c r="C963" s="3"/>
      <c r="D963" s="3"/>
      <c r="E963" s="3"/>
      <c r="F963" s="3"/>
      <c r="G963" s="3"/>
      <c r="H963" s="3"/>
      <c r="I963" s="3"/>
      <c r="J963" s="3"/>
      <c r="K963" s="73"/>
      <c r="L963" s="74"/>
      <c r="Q963" s="3"/>
      <c r="S963" s="86"/>
    </row>
    <row r="964" spans="3:19" ht="21" customHeight="1">
      <c r="C964" s="3"/>
      <c r="D964" s="3"/>
      <c r="E964" s="3"/>
      <c r="F964" s="3"/>
      <c r="G964" s="3"/>
      <c r="H964" s="3"/>
      <c r="I964" s="3"/>
      <c r="J964" s="3"/>
      <c r="K964" s="73"/>
      <c r="L964" s="74"/>
      <c r="Q964" s="3"/>
      <c r="S964" s="86"/>
    </row>
    <row r="965" spans="3:19" ht="21" customHeight="1">
      <c r="C965" s="3"/>
      <c r="D965" s="3"/>
      <c r="E965" s="3"/>
      <c r="F965" s="3"/>
      <c r="G965" s="3"/>
      <c r="H965" s="3"/>
      <c r="I965" s="3"/>
      <c r="J965" s="3"/>
      <c r="K965" s="73"/>
      <c r="L965" s="74"/>
      <c r="Q965" s="3"/>
      <c r="S965" s="86"/>
    </row>
    <row r="966" spans="3:19" ht="21" customHeight="1">
      <c r="C966" s="3"/>
      <c r="D966" s="3"/>
      <c r="E966" s="3"/>
      <c r="F966" s="3"/>
      <c r="G966" s="3"/>
      <c r="H966" s="3"/>
      <c r="I966" s="3"/>
      <c r="J966" s="3"/>
      <c r="K966" s="73"/>
      <c r="L966" s="74"/>
      <c r="Q966" s="3"/>
      <c r="S966" s="86"/>
    </row>
    <row r="967" spans="3:19" ht="21" customHeight="1">
      <c r="C967" s="3"/>
      <c r="D967" s="3"/>
      <c r="E967" s="3"/>
      <c r="F967" s="3"/>
      <c r="G967" s="3"/>
      <c r="H967" s="3"/>
      <c r="I967" s="3"/>
      <c r="J967" s="3"/>
      <c r="K967" s="73"/>
      <c r="L967" s="74"/>
      <c r="Q967" s="3"/>
      <c r="S967" s="86"/>
    </row>
    <row r="968" spans="3:19" ht="21" customHeight="1">
      <c r="C968" s="3"/>
      <c r="D968" s="3"/>
      <c r="E968" s="3"/>
      <c r="F968" s="3"/>
      <c r="G968" s="3"/>
      <c r="H968" s="3"/>
      <c r="I968" s="3"/>
      <c r="J968" s="3"/>
      <c r="K968" s="73"/>
      <c r="L968" s="74"/>
      <c r="Q968" s="3"/>
      <c r="S968" s="86"/>
    </row>
    <row r="969" spans="3:19" ht="21" customHeight="1">
      <c r="C969" s="3"/>
      <c r="D969" s="3"/>
      <c r="E969" s="3"/>
      <c r="F969" s="3"/>
      <c r="G969" s="3"/>
      <c r="H969" s="3"/>
      <c r="I969" s="3"/>
      <c r="J969" s="3"/>
      <c r="K969" s="73"/>
      <c r="L969" s="74"/>
      <c r="Q969" s="3"/>
      <c r="S969" s="86"/>
    </row>
    <row r="970" spans="3:19" ht="21" customHeight="1">
      <c r="C970" s="3"/>
      <c r="D970" s="3"/>
      <c r="E970" s="3"/>
      <c r="F970" s="3"/>
      <c r="G970" s="3"/>
      <c r="H970" s="3"/>
      <c r="I970" s="3"/>
      <c r="J970" s="3"/>
      <c r="K970" s="73"/>
      <c r="L970" s="74"/>
      <c r="Q970" s="3"/>
      <c r="S970" s="86"/>
    </row>
    <row r="971" spans="3:19" ht="21" customHeight="1">
      <c r="C971" s="3"/>
      <c r="D971" s="3"/>
      <c r="E971" s="3"/>
      <c r="F971" s="3"/>
      <c r="G971" s="3"/>
      <c r="H971" s="3"/>
      <c r="I971" s="3"/>
      <c r="J971" s="3"/>
      <c r="K971" s="73"/>
      <c r="L971" s="74"/>
      <c r="Q971" s="3"/>
      <c r="S971" s="86"/>
    </row>
    <row r="972" spans="3:19" ht="21" customHeight="1">
      <c r="C972" s="3"/>
      <c r="D972" s="3"/>
      <c r="E972" s="3"/>
      <c r="F972" s="3"/>
      <c r="G972" s="3"/>
      <c r="H972" s="3"/>
      <c r="I972" s="3"/>
      <c r="J972" s="3"/>
      <c r="K972" s="73"/>
      <c r="L972" s="74"/>
      <c r="Q972" s="3"/>
      <c r="S972" s="86"/>
    </row>
    <row r="973" spans="3:19" ht="21" customHeight="1">
      <c r="C973" s="3"/>
      <c r="D973" s="3"/>
      <c r="E973" s="3"/>
      <c r="F973" s="3"/>
      <c r="G973" s="3"/>
      <c r="H973" s="3"/>
      <c r="I973" s="3"/>
      <c r="J973" s="3"/>
      <c r="K973" s="73"/>
      <c r="L973" s="74"/>
      <c r="Q973" s="3"/>
      <c r="S973" s="86"/>
    </row>
    <row r="974" spans="3:19" ht="21" customHeight="1">
      <c r="C974" s="3"/>
      <c r="D974" s="3"/>
      <c r="E974" s="3"/>
      <c r="F974" s="3"/>
      <c r="G974" s="3"/>
      <c r="H974" s="3"/>
      <c r="I974" s="3"/>
      <c r="J974" s="3"/>
      <c r="K974" s="73"/>
      <c r="L974" s="74"/>
      <c r="Q974" s="3"/>
      <c r="S974" s="86"/>
    </row>
    <row r="975" spans="3:19" ht="21" customHeight="1">
      <c r="C975" s="3"/>
      <c r="D975" s="3"/>
      <c r="E975" s="3"/>
      <c r="F975" s="3"/>
      <c r="G975" s="3"/>
      <c r="H975" s="3"/>
      <c r="I975" s="3"/>
      <c r="J975" s="3"/>
      <c r="K975" s="73"/>
      <c r="L975" s="74"/>
      <c r="Q975" s="3"/>
      <c r="S975" s="86"/>
    </row>
    <row r="976" spans="3:19" ht="21" customHeight="1">
      <c r="C976" s="3"/>
      <c r="D976" s="3"/>
      <c r="E976" s="3"/>
      <c r="F976" s="3"/>
      <c r="G976" s="3"/>
      <c r="H976" s="3"/>
      <c r="I976" s="3"/>
      <c r="J976" s="3"/>
      <c r="K976" s="73"/>
      <c r="L976" s="74"/>
      <c r="Q976" s="3"/>
      <c r="S976" s="86"/>
    </row>
    <row r="977" spans="3:19" ht="21" customHeight="1">
      <c r="C977" s="3"/>
      <c r="D977" s="3"/>
      <c r="E977" s="3"/>
      <c r="F977" s="3"/>
      <c r="G977" s="3"/>
      <c r="H977" s="3"/>
      <c r="I977" s="3"/>
      <c r="J977" s="3"/>
      <c r="K977" s="73"/>
      <c r="L977" s="74"/>
      <c r="Q977" s="3"/>
      <c r="S977" s="86"/>
    </row>
    <row r="978" spans="3:19" ht="21" customHeight="1">
      <c r="C978" s="3"/>
      <c r="D978" s="3"/>
      <c r="E978" s="3"/>
      <c r="F978" s="3"/>
      <c r="G978" s="3"/>
      <c r="H978" s="3"/>
      <c r="I978" s="3"/>
      <c r="J978" s="3"/>
      <c r="K978" s="73"/>
      <c r="L978" s="74"/>
      <c r="Q978" s="3"/>
      <c r="S978" s="86"/>
    </row>
    <row r="979" spans="3:19" ht="21" customHeight="1">
      <c r="C979" s="3"/>
      <c r="D979" s="3"/>
      <c r="E979" s="3"/>
      <c r="F979" s="3"/>
      <c r="G979" s="3"/>
      <c r="H979" s="3"/>
      <c r="I979" s="3"/>
      <c r="J979" s="3"/>
      <c r="K979" s="73"/>
      <c r="L979" s="74"/>
      <c r="Q979" s="3"/>
      <c r="S979" s="86"/>
    </row>
    <row r="980" spans="3:19" ht="21" customHeight="1">
      <c r="C980" s="3"/>
      <c r="D980" s="3"/>
      <c r="E980" s="3"/>
      <c r="F980" s="3"/>
      <c r="G980" s="3"/>
      <c r="H980" s="3"/>
      <c r="I980" s="3"/>
      <c r="J980" s="3"/>
      <c r="K980" s="73"/>
      <c r="L980" s="74"/>
      <c r="Q980" s="3"/>
      <c r="S980" s="86"/>
    </row>
    <row r="981" spans="3:19" ht="21" customHeight="1">
      <c r="C981" s="3"/>
      <c r="D981" s="3"/>
      <c r="E981" s="3"/>
      <c r="F981" s="3"/>
      <c r="G981" s="3"/>
      <c r="H981" s="3"/>
      <c r="I981" s="3"/>
      <c r="J981" s="3"/>
      <c r="K981" s="73"/>
      <c r="L981" s="74"/>
      <c r="Q981" s="3"/>
      <c r="S981" s="86"/>
    </row>
    <row r="982" spans="3:19" ht="21" customHeight="1">
      <c r="C982" s="3"/>
      <c r="D982" s="3"/>
      <c r="E982" s="3"/>
      <c r="F982" s="3"/>
      <c r="G982" s="3"/>
      <c r="H982" s="3"/>
      <c r="I982" s="3"/>
      <c r="J982" s="3"/>
      <c r="K982" s="73"/>
      <c r="L982" s="74"/>
      <c r="Q982" s="3"/>
      <c r="S982" s="86"/>
    </row>
    <row r="983" spans="3:19" ht="21" customHeight="1">
      <c r="C983" s="3"/>
      <c r="D983" s="3"/>
      <c r="E983" s="3"/>
      <c r="F983" s="3"/>
      <c r="G983" s="3"/>
      <c r="H983" s="3"/>
      <c r="I983" s="3"/>
      <c r="J983" s="3"/>
      <c r="K983" s="73"/>
      <c r="L983" s="74"/>
      <c r="Q983" s="3"/>
      <c r="S983" s="86"/>
    </row>
    <row r="984" spans="3:19" ht="21" customHeight="1">
      <c r="C984" s="3"/>
      <c r="D984" s="3"/>
      <c r="E984" s="3"/>
      <c r="F984" s="3"/>
      <c r="G984" s="3"/>
      <c r="H984" s="3"/>
      <c r="I984" s="3"/>
      <c r="J984" s="3"/>
      <c r="K984" s="73"/>
      <c r="L984" s="74"/>
      <c r="Q984" s="3"/>
      <c r="S984" s="86"/>
    </row>
    <row r="985" spans="3:19" ht="21" customHeight="1">
      <c r="C985" s="3"/>
      <c r="D985" s="3"/>
      <c r="E985" s="3"/>
      <c r="F985" s="3"/>
      <c r="G985" s="3"/>
      <c r="H985" s="3"/>
      <c r="I985" s="3"/>
      <c r="J985" s="3"/>
      <c r="K985" s="73"/>
      <c r="L985" s="74"/>
      <c r="Q985" s="3"/>
      <c r="S985" s="86"/>
    </row>
    <row r="986" spans="3:19" ht="21" customHeight="1">
      <c r="C986" s="3"/>
      <c r="D986" s="3"/>
      <c r="E986" s="3"/>
      <c r="F986" s="3"/>
      <c r="G986" s="3"/>
      <c r="H986" s="3"/>
      <c r="I986" s="3"/>
      <c r="J986" s="3"/>
      <c r="K986" s="73"/>
      <c r="L986" s="74"/>
      <c r="Q986" s="3"/>
      <c r="S986" s="86"/>
    </row>
    <row r="987" spans="3:19" ht="21" customHeight="1">
      <c r="C987" s="3"/>
      <c r="D987" s="3"/>
      <c r="E987" s="3"/>
      <c r="F987" s="3"/>
      <c r="G987" s="3"/>
      <c r="H987" s="3"/>
      <c r="I987" s="3"/>
      <c r="J987" s="3"/>
      <c r="K987" s="73"/>
      <c r="L987" s="74"/>
      <c r="Q987" s="3"/>
      <c r="S987" s="86"/>
    </row>
    <row r="988" spans="3:19" ht="21" customHeight="1">
      <c r="C988" s="3"/>
      <c r="D988" s="3"/>
      <c r="E988" s="3"/>
      <c r="F988" s="3"/>
      <c r="G988" s="3"/>
      <c r="H988" s="3"/>
      <c r="I988" s="3"/>
      <c r="J988" s="3"/>
      <c r="K988" s="73"/>
      <c r="L988" s="74"/>
      <c r="Q988" s="3"/>
      <c r="S988" s="86"/>
    </row>
    <row r="989" spans="3:19" ht="21" customHeight="1">
      <c r="C989" s="3"/>
      <c r="D989" s="3"/>
      <c r="E989" s="3"/>
      <c r="F989" s="3"/>
      <c r="G989" s="3"/>
      <c r="H989" s="3"/>
      <c r="I989" s="3"/>
      <c r="J989" s="3"/>
      <c r="K989" s="73"/>
      <c r="L989" s="74"/>
      <c r="Q989" s="3"/>
      <c r="S989" s="86"/>
    </row>
    <row r="990" spans="3:19" ht="21" customHeight="1">
      <c r="C990" s="3"/>
      <c r="D990" s="3"/>
      <c r="E990" s="3"/>
      <c r="F990" s="3"/>
      <c r="G990" s="3"/>
      <c r="H990" s="3"/>
      <c r="I990" s="3"/>
      <c r="J990" s="3"/>
      <c r="K990" s="73"/>
      <c r="L990" s="74"/>
      <c r="Q990" s="3"/>
      <c r="S990" s="86"/>
    </row>
    <row r="991" spans="3:19" ht="21" customHeight="1">
      <c r="C991" s="3"/>
      <c r="D991" s="3"/>
      <c r="E991" s="3"/>
      <c r="F991" s="3"/>
      <c r="G991" s="3"/>
      <c r="H991" s="3"/>
      <c r="I991" s="3"/>
      <c r="J991" s="3"/>
      <c r="K991" s="73"/>
      <c r="L991" s="74"/>
      <c r="Q991" s="3"/>
      <c r="S991" s="86"/>
    </row>
    <row r="992" spans="3:19" ht="21" customHeight="1">
      <c r="C992" s="3"/>
      <c r="D992" s="3"/>
      <c r="E992" s="3"/>
      <c r="F992" s="3"/>
      <c r="G992" s="3"/>
      <c r="H992" s="3"/>
      <c r="I992" s="3"/>
      <c r="J992" s="3"/>
      <c r="K992" s="73"/>
      <c r="L992" s="74"/>
      <c r="Q992" s="3"/>
      <c r="S992" s="86"/>
    </row>
    <row r="993" spans="3:19" ht="21" customHeight="1">
      <c r="C993" s="3"/>
      <c r="D993" s="3"/>
      <c r="E993" s="3"/>
      <c r="F993" s="3"/>
      <c r="G993" s="3"/>
      <c r="H993" s="3"/>
      <c r="I993" s="3"/>
      <c r="J993" s="3"/>
      <c r="K993" s="73"/>
      <c r="L993" s="74"/>
      <c r="Q993" s="3"/>
      <c r="S993" s="86"/>
    </row>
    <row r="994" spans="3:19" ht="21" customHeight="1">
      <c r="C994" s="3"/>
      <c r="D994" s="3"/>
      <c r="E994" s="3"/>
      <c r="F994" s="3"/>
      <c r="G994" s="3"/>
      <c r="H994" s="3"/>
      <c r="I994" s="3"/>
      <c r="J994" s="3"/>
      <c r="K994" s="73"/>
      <c r="L994" s="74"/>
      <c r="Q994" s="3"/>
      <c r="S994" s="86"/>
    </row>
    <row r="995" spans="3:19" ht="21" customHeight="1">
      <c r="C995" s="3"/>
      <c r="D995" s="3"/>
      <c r="E995" s="3"/>
      <c r="F995" s="3"/>
      <c r="G995" s="3"/>
      <c r="H995" s="3"/>
      <c r="I995" s="3"/>
      <c r="J995" s="3"/>
      <c r="K995" s="73"/>
      <c r="L995" s="74"/>
      <c r="Q995" s="3"/>
      <c r="S995" s="86"/>
    </row>
    <row r="996" spans="3:19" ht="21" customHeight="1">
      <c r="C996" s="3"/>
      <c r="D996" s="3"/>
      <c r="E996" s="3"/>
      <c r="F996" s="3"/>
      <c r="G996" s="3"/>
      <c r="H996" s="3"/>
      <c r="I996" s="3"/>
      <c r="J996" s="3"/>
      <c r="K996" s="73"/>
      <c r="L996" s="74"/>
      <c r="Q996" s="3"/>
      <c r="S996" s="86"/>
    </row>
    <row r="997" spans="3:19" ht="21" customHeight="1">
      <c r="C997" s="3"/>
      <c r="D997" s="3"/>
      <c r="E997" s="3"/>
      <c r="F997" s="3"/>
      <c r="G997" s="3"/>
      <c r="H997" s="3"/>
      <c r="I997" s="3"/>
      <c r="J997" s="3"/>
      <c r="K997" s="73"/>
      <c r="L997" s="74"/>
      <c r="Q997" s="3"/>
      <c r="S997" s="86"/>
    </row>
    <row r="998" spans="3:19" ht="21" customHeight="1">
      <c r="C998" s="3"/>
      <c r="D998" s="3"/>
      <c r="E998" s="3"/>
      <c r="F998" s="3"/>
      <c r="G998" s="3"/>
      <c r="H998" s="3"/>
      <c r="I998" s="3"/>
      <c r="J998" s="3"/>
      <c r="K998" s="73"/>
      <c r="L998" s="74"/>
      <c r="Q998" s="3"/>
      <c r="S998" s="86"/>
    </row>
    <row r="999" spans="3:19" ht="21" customHeight="1">
      <c r="C999" s="3"/>
      <c r="D999" s="3"/>
      <c r="E999" s="3"/>
      <c r="F999" s="3"/>
      <c r="G999" s="3"/>
      <c r="H999" s="3"/>
      <c r="I999" s="3"/>
      <c r="J999" s="3"/>
      <c r="K999" s="73"/>
      <c r="L999" s="74"/>
      <c r="Q999" s="3"/>
      <c r="S999" s="86"/>
    </row>
    <row r="1000" spans="3:19" ht="21" customHeight="1">
      <c r="C1000" s="3"/>
      <c r="D1000" s="3"/>
      <c r="E1000" s="3"/>
      <c r="F1000" s="3"/>
      <c r="G1000" s="3"/>
      <c r="H1000" s="3"/>
      <c r="I1000" s="3"/>
      <c r="J1000" s="3"/>
      <c r="K1000" s="73"/>
      <c r="L1000" s="74"/>
      <c r="Q1000" s="3"/>
      <c r="S1000" s="86"/>
    </row>
    <row r="1001" spans="3:19" ht="21" customHeight="1">
      <c r="C1001" s="3"/>
      <c r="D1001" s="3"/>
      <c r="E1001" s="3"/>
      <c r="F1001" s="3"/>
      <c r="G1001" s="3"/>
      <c r="H1001" s="3"/>
      <c r="I1001" s="3"/>
      <c r="J1001" s="3"/>
      <c r="K1001" s="73"/>
      <c r="L1001" s="74"/>
      <c r="Q1001" s="3"/>
      <c r="S1001" s="86"/>
    </row>
    <row r="1002" spans="3:19" ht="21" customHeight="1">
      <c r="C1002" s="3"/>
      <c r="D1002" s="3"/>
      <c r="E1002" s="3"/>
      <c r="F1002" s="3"/>
      <c r="G1002" s="3"/>
      <c r="H1002" s="3"/>
      <c r="I1002" s="3"/>
      <c r="J1002" s="3"/>
      <c r="K1002" s="73"/>
      <c r="L1002" s="74"/>
      <c r="Q1002" s="3"/>
      <c r="S1002" s="86"/>
    </row>
    <row r="1003" spans="3:19" ht="21" customHeight="1">
      <c r="C1003" s="3"/>
      <c r="D1003" s="3"/>
      <c r="E1003" s="3"/>
      <c r="F1003" s="3"/>
      <c r="G1003" s="3"/>
      <c r="H1003" s="3"/>
      <c r="I1003" s="3"/>
      <c r="J1003" s="3"/>
      <c r="K1003" s="73"/>
      <c r="L1003" s="74"/>
      <c r="Q1003" s="3"/>
      <c r="S1003" s="86"/>
    </row>
    <row r="1004" spans="3:19" ht="21" customHeight="1">
      <c r="C1004" s="3"/>
      <c r="D1004" s="3"/>
      <c r="E1004" s="3"/>
      <c r="F1004" s="3"/>
      <c r="G1004" s="3"/>
      <c r="H1004" s="3"/>
      <c r="I1004" s="3"/>
      <c r="J1004" s="3"/>
      <c r="K1004" s="73"/>
      <c r="L1004" s="74"/>
      <c r="Q1004" s="3"/>
      <c r="S1004" s="86"/>
    </row>
    <row r="1005" spans="3:19" ht="21" customHeight="1">
      <c r="C1005" s="3"/>
      <c r="D1005" s="3"/>
      <c r="E1005" s="3"/>
      <c r="F1005" s="3"/>
      <c r="G1005" s="3"/>
      <c r="H1005" s="3"/>
      <c r="I1005" s="3"/>
      <c r="J1005" s="3"/>
      <c r="K1005" s="73"/>
      <c r="L1005" s="74"/>
      <c r="Q1005" s="3"/>
      <c r="S1005" s="86"/>
    </row>
    <row r="1006" spans="3:19" ht="21" customHeight="1">
      <c r="C1006" s="3"/>
      <c r="D1006" s="3"/>
      <c r="E1006" s="3"/>
      <c r="F1006" s="3"/>
      <c r="G1006" s="3"/>
      <c r="H1006" s="3"/>
      <c r="I1006" s="3"/>
      <c r="J1006" s="3"/>
      <c r="K1006" s="73"/>
      <c r="L1006" s="74"/>
      <c r="Q1006" s="3"/>
      <c r="S1006" s="86"/>
    </row>
    <row r="1007" spans="3:19" ht="21" customHeight="1">
      <c r="C1007" s="3"/>
      <c r="D1007" s="3"/>
      <c r="E1007" s="3"/>
      <c r="F1007" s="3"/>
      <c r="G1007" s="3"/>
      <c r="H1007" s="3"/>
      <c r="I1007" s="3"/>
      <c r="J1007" s="3"/>
      <c r="K1007" s="73"/>
      <c r="L1007" s="74"/>
      <c r="Q1007" s="3"/>
      <c r="S1007" s="86"/>
    </row>
    <row r="1008" spans="3:19" ht="21" customHeight="1">
      <c r="C1008" s="3"/>
      <c r="D1008" s="3"/>
      <c r="E1008" s="3"/>
      <c r="F1008" s="3"/>
      <c r="G1008" s="3"/>
      <c r="H1008" s="3"/>
      <c r="I1008" s="3"/>
      <c r="J1008" s="3"/>
      <c r="K1008" s="73"/>
      <c r="L1008" s="74"/>
      <c r="Q1008" s="3"/>
      <c r="S1008" s="86"/>
    </row>
    <row r="1009" spans="3:19" ht="21" customHeight="1">
      <c r="C1009" s="3"/>
      <c r="D1009" s="3"/>
      <c r="E1009" s="3"/>
      <c r="F1009" s="3"/>
      <c r="G1009" s="3"/>
      <c r="H1009" s="3"/>
      <c r="I1009" s="3"/>
      <c r="J1009" s="3"/>
      <c r="K1009" s="73"/>
      <c r="L1009" s="74"/>
      <c r="Q1009" s="3"/>
      <c r="S1009" s="86"/>
    </row>
    <row r="1010" spans="3:19" ht="21" customHeight="1">
      <c r="C1010" s="3"/>
      <c r="D1010" s="3"/>
      <c r="E1010" s="3"/>
      <c r="F1010" s="3"/>
      <c r="G1010" s="3"/>
      <c r="H1010" s="3"/>
      <c r="I1010" s="3"/>
      <c r="J1010" s="3"/>
      <c r="K1010" s="73"/>
      <c r="L1010" s="74"/>
      <c r="Q1010" s="3"/>
      <c r="S1010" s="86"/>
    </row>
    <row r="1011" spans="3:19" ht="21" customHeight="1">
      <c r="C1011" s="3"/>
      <c r="D1011" s="3"/>
      <c r="E1011" s="3"/>
      <c r="F1011" s="3"/>
      <c r="G1011" s="3"/>
      <c r="H1011" s="3"/>
      <c r="I1011" s="3"/>
      <c r="J1011" s="3"/>
      <c r="K1011" s="73"/>
      <c r="L1011" s="74"/>
      <c r="Q1011" s="3"/>
      <c r="S1011" s="86"/>
    </row>
    <row r="1012" spans="3:19" ht="21" customHeight="1">
      <c r="C1012" s="3"/>
      <c r="D1012" s="3"/>
      <c r="E1012" s="3"/>
      <c r="F1012" s="3"/>
      <c r="G1012" s="3"/>
      <c r="H1012" s="3"/>
      <c r="I1012" s="3"/>
      <c r="J1012" s="3"/>
      <c r="K1012" s="73"/>
      <c r="L1012" s="74"/>
      <c r="Q1012" s="3"/>
      <c r="S1012" s="86"/>
    </row>
    <row r="1013" spans="3:19" ht="21" customHeight="1">
      <c r="C1013" s="3"/>
      <c r="D1013" s="3"/>
      <c r="E1013" s="3"/>
      <c r="F1013" s="3"/>
      <c r="G1013" s="3"/>
      <c r="H1013" s="3"/>
      <c r="I1013" s="3"/>
      <c r="J1013" s="3"/>
      <c r="K1013" s="73"/>
      <c r="L1013" s="74"/>
      <c r="Q1013" s="3"/>
      <c r="S1013" s="86"/>
    </row>
    <row r="1014" spans="3:19" ht="21" customHeight="1">
      <c r="C1014" s="3"/>
      <c r="D1014" s="3"/>
      <c r="E1014" s="3"/>
      <c r="F1014" s="3"/>
      <c r="G1014" s="3"/>
      <c r="H1014" s="3"/>
      <c r="I1014" s="3"/>
      <c r="J1014" s="3"/>
      <c r="K1014" s="73"/>
      <c r="L1014" s="74"/>
      <c r="Q1014" s="3"/>
      <c r="S1014" s="86"/>
    </row>
    <row r="1015" spans="3:19" ht="21" customHeight="1">
      <c r="C1015" s="3"/>
      <c r="D1015" s="3"/>
      <c r="E1015" s="3"/>
      <c r="F1015" s="3"/>
      <c r="G1015" s="3"/>
      <c r="H1015" s="3"/>
      <c r="I1015" s="3"/>
      <c r="J1015" s="3"/>
      <c r="K1015" s="73"/>
      <c r="L1015" s="74"/>
      <c r="Q1015" s="3"/>
      <c r="S1015" s="86"/>
    </row>
    <row r="1016" spans="3:19" ht="21" customHeight="1">
      <c r="C1016" s="3"/>
      <c r="D1016" s="3"/>
      <c r="E1016" s="3"/>
      <c r="F1016" s="3"/>
      <c r="G1016" s="3"/>
      <c r="H1016" s="3"/>
      <c r="I1016" s="3"/>
      <c r="J1016" s="3"/>
      <c r="K1016" s="73"/>
      <c r="L1016" s="74"/>
      <c r="Q1016" s="3"/>
      <c r="S1016" s="86"/>
    </row>
    <row r="1017" spans="3:19" ht="21" customHeight="1">
      <c r="C1017" s="3"/>
      <c r="D1017" s="3"/>
      <c r="E1017" s="3"/>
      <c r="F1017" s="3"/>
      <c r="G1017" s="3"/>
      <c r="H1017" s="3"/>
      <c r="I1017" s="3"/>
      <c r="J1017" s="3"/>
      <c r="K1017" s="73"/>
      <c r="L1017" s="74"/>
      <c r="Q1017" s="3"/>
      <c r="S1017" s="86"/>
    </row>
    <row r="1018" spans="3:19" ht="21" customHeight="1">
      <c r="C1018" s="3"/>
      <c r="D1018" s="3"/>
      <c r="E1018" s="3"/>
      <c r="F1018" s="3"/>
      <c r="G1018" s="3"/>
      <c r="H1018" s="3"/>
      <c r="I1018" s="3"/>
      <c r="J1018" s="3"/>
      <c r="K1018" s="73"/>
      <c r="L1018" s="74"/>
      <c r="Q1018" s="3"/>
      <c r="S1018" s="86"/>
    </row>
    <row r="1019" spans="3:19" ht="21" customHeight="1">
      <c r="C1019" s="3"/>
      <c r="D1019" s="3"/>
      <c r="E1019" s="3"/>
      <c r="F1019" s="3"/>
      <c r="G1019" s="3"/>
      <c r="H1019" s="3"/>
      <c r="I1019" s="3"/>
      <c r="J1019" s="3"/>
      <c r="K1019" s="73"/>
      <c r="L1019" s="74"/>
      <c r="Q1019" s="3"/>
      <c r="S1019" s="86"/>
    </row>
    <row r="1020" spans="3:19" ht="21" customHeight="1">
      <c r="C1020" s="3"/>
      <c r="D1020" s="3"/>
      <c r="E1020" s="3"/>
      <c r="F1020" s="3"/>
      <c r="G1020" s="3"/>
      <c r="H1020" s="3"/>
      <c r="I1020" s="3"/>
      <c r="J1020" s="3"/>
      <c r="K1020" s="73"/>
      <c r="L1020" s="74"/>
      <c r="Q1020" s="3"/>
      <c r="S1020" s="86"/>
    </row>
    <row r="1021" spans="3:19" ht="21" customHeight="1">
      <c r="C1021" s="3"/>
      <c r="D1021" s="3"/>
      <c r="E1021" s="3"/>
      <c r="F1021" s="3"/>
      <c r="G1021" s="3"/>
      <c r="H1021" s="3"/>
      <c r="I1021" s="3"/>
      <c r="J1021" s="3"/>
      <c r="K1021" s="73"/>
      <c r="L1021" s="74"/>
      <c r="Q1021" s="3"/>
      <c r="S1021" s="86"/>
    </row>
    <row r="1022" spans="3:19" ht="21" customHeight="1">
      <c r="C1022" s="3"/>
      <c r="D1022" s="3"/>
      <c r="E1022" s="3"/>
      <c r="F1022" s="3"/>
      <c r="G1022" s="3"/>
      <c r="H1022" s="3"/>
      <c r="I1022" s="3"/>
      <c r="J1022" s="3"/>
      <c r="K1022" s="73"/>
      <c r="L1022" s="74"/>
      <c r="Q1022" s="3"/>
      <c r="S1022" s="86"/>
    </row>
    <row r="1023" spans="3:19" ht="21" customHeight="1">
      <c r="C1023" s="3"/>
      <c r="D1023" s="3"/>
      <c r="E1023" s="3"/>
      <c r="F1023" s="3"/>
      <c r="G1023" s="3"/>
      <c r="H1023" s="3"/>
      <c r="I1023" s="3"/>
      <c r="J1023" s="3"/>
      <c r="K1023" s="73"/>
      <c r="L1023" s="74"/>
      <c r="Q1023" s="3"/>
      <c r="S1023" s="86"/>
    </row>
    <row r="1024" spans="3:19" ht="21" customHeight="1">
      <c r="C1024" s="3"/>
      <c r="D1024" s="3"/>
      <c r="E1024" s="3"/>
      <c r="F1024" s="3"/>
      <c r="G1024" s="3"/>
      <c r="H1024" s="3"/>
      <c r="I1024" s="3"/>
      <c r="J1024" s="3"/>
      <c r="K1024" s="73"/>
      <c r="L1024" s="74"/>
      <c r="Q1024" s="3"/>
      <c r="S1024" s="86"/>
    </row>
    <row r="1025" spans="3:19" ht="21" customHeight="1">
      <c r="C1025" s="3"/>
      <c r="D1025" s="3"/>
      <c r="E1025" s="3"/>
      <c r="F1025" s="3"/>
      <c r="G1025" s="3"/>
      <c r="H1025" s="3"/>
      <c r="I1025" s="3"/>
      <c r="J1025" s="3"/>
      <c r="K1025" s="73"/>
      <c r="L1025" s="74"/>
      <c r="Q1025" s="3"/>
      <c r="S1025" s="86"/>
    </row>
    <row r="1026" spans="3:19" ht="21" customHeight="1">
      <c r="C1026" s="3"/>
      <c r="D1026" s="3"/>
      <c r="E1026" s="3"/>
      <c r="F1026" s="3"/>
      <c r="G1026" s="3"/>
      <c r="H1026" s="3"/>
      <c r="I1026" s="3"/>
      <c r="J1026" s="3"/>
      <c r="K1026" s="73"/>
      <c r="L1026" s="74"/>
      <c r="Q1026" s="3"/>
      <c r="S1026" s="86"/>
    </row>
    <row r="1027" spans="3:19" ht="21" customHeight="1">
      <c r="C1027" s="3"/>
      <c r="D1027" s="3"/>
      <c r="E1027" s="3"/>
      <c r="F1027" s="3"/>
      <c r="G1027" s="3"/>
      <c r="H1027" s="3"/>
      <c r="I1027" s="3"/>
      <c r="J1027" s="3"/>
      <c r="K1027" s="73"/>
      <c r="L1027" s="74"/>
      <c r="Q1027" s="3"/>
      <c r="S1027" s="86"/>
    </row>
    <row r="1028" spans="3:19" ht="21" customHeight="1">
      <c r="C1028" s="3"/>
      <c r="D1028" s="3"/>
      <c r="E1028" s="3"/>
      <c r="F1028" s="3"/>
      <c r="G1028" s="3"/>
      <c r="H1028" s="3"/>
      <c r="I1028" s="3"/>
      <c r="J1028" s="3"/>
      <c r="K1028" s="73"/>
      <c r="L1028" s="74"/>
      <c r="Q1028" s="3"/>
      <c r="S1028" s="86"/>
    </row>
    <row r="1029" spans="3:19" ht="21" customHeight="1">
      <c r="C1029" s="3"/>
      <c r="D1029" s="3"/>
      <c r="E1029" s="3"/>
      <c r="F1029" s="3"/>
      <c r="G1029" s="3"/>
      <c r="H1029" s="3"/>
      <c r="I1029" s="3"/>
      <c r="J1029" s="3"/>
      <c r="K1029" s="73"/>
      <c r="L1029" s="74"/>
      <c r="Q1029" s="3"/>
      <c r="S1029" s="86"/>
    </row>
    <row r="1030" spans="3:19" ht="21" customHeight="1">
      <c r="C1030" s="3"/>
      <c r="D1030" s="3"/>
      <c r="E1030" s="3"/>
      <c r="F1030" s="3"/>
      <c r="G1030" s="3"/>
      <c r="H1030" s="3"/>
      <c r="I1030" s="3"/>
      <c r="J1030" s="3"/>
      <c r="K1030" s="73"/>
      <c r="L1030" s="74"/>
      <c r="Q1030" s="3"/>
      <c r="S1030" s="86"/>
    </row>
    <row r="1031" spans="3:19" ht="21" customHeight="1">
      <c r="C1031" s="3"/>
      <c r="D1031" s="3"/>
      <c r="E1031" s="3"/>
      <c r="F1031" s="3"/>
      <c r="G1031" s="3"/>
      <c r="H1031" s="3"/>
      <c r="I1031" s="3"/>
      <c r="J1031" s="3"/>
      <c r="K1031" s="73"/>
      <c r="L1031" s="74"/>
      <c r="Q1031" s="3"/>
      <c r="S1031" s="86"/>
    </row>
    <row r="1032" spans="3:19" ht="21" customHeight="1">
      <c r="C1032" s="3"/>
      <c r="D1032" s="3"/>
      <c r="E1032" s="3"/>
      <c r="F1032" s="3"/>
      <c r="G1032" s="3"/>
      <c r="H1032" s="3"/>
      <c r="I1032" s="3"/>
      <c r="J1032" s="3"/>
      <c r="K1032" s="73"/>
      <c r="L1032" s="74"/>
      <c r="Q1032" s="3"/>
      <c r="S1032" s="86"/>
    </row>
    <row r="1033" spans="3:19" ht="21" customHeight="1">
      <c r="C1033" s="3"/>
      <c r="D1033" s="3"/>
      <c r="E1033" s="3"/>
      <c r="F1033" s="3"/>
      <c r="G1033" s="3"/>
      <c r="H1033" s="3"/>
      <c r="I1033" s="3"/>
      <c r="J1033" s="3"/>
      <c r="K1033" s="73"/>
      <c r="L1033" s="74"/>
      <c r="Q1033" s="3"/>
      <c r="S1033" s="86"/>
    </row>
    <row r="1034" spans="3:19" ht="21" customHeight="1">
      <c r="C1034" s="3"/>
      <c r="D1034" s="3"/>
      <c r="E1034" s="3"/>
      <c r="F1034" s="3"/>
      <c r="G1034" s="3"/>
      <c r="H1034" s="3"/>
      <c r="I1034" s="3"/>
      <c r="J1034" s="3"/>
      <c r="K1034" s="73"/>
      <c r="L1034" s="74"/>
      <c r="Q1034" s="3"/>
      <c r="S1034" s="86"/>
    </row>
    <row r="1035" spans="3:19" ht="21" customHeight="1">
      <c r="C1035" s="3"/>
      <c r="D1035" s="3"/>
      <c r="E1035" s="3"/>
      <c r="F1035" s="3"/>
      <c r="G1035" s="3"/>
      <c r="H1035" s="3"/>
      <c r="I1035" s="3"/>
      <c r="J1035" s="3"/>
      <c r="K1035" s="73"/>
      <c r="L1035" s="74"/>
      <c r="Q1035" s="3"/>
      <c r="S1035" s="86"/>
    </row>
    <row r="1036" spans="3:19" ht="21" customHeight="1">
      <c r="C1036" s="3"/>
      <c r="D1036" s="3"/>
      <c r="E1036" s="3"/>
      <c r="F1036" s="3"/>
      <c r="G1036" s="3"/>
      <c r="H1036" s="3"/>
      <c r="I1036" s="3"/>
      <c r="J1036" s="3"/>
      <c r="K1036" s="73"/>
      <c r="L1036" s="74"/>
      <c r="Q1036" s="3"/>
      <c r="S1036" s="86"/>
    </row>
    <row r="1037" spans="3:19" ht="21" customHeight="1">
      <c r="C1037" s="3"/>
      <c r="D1037" s="3"/>
      <c r="E1037" s="3"/>
      <c r="F1037" s="3"/>
      <c r="G1037" s="3"/>
      <c r="H1037" s="3"/>
      <c r="I1037" s="3"/>
      <c r="J1037" s="3"/>
      <c r="K1037" s="73"/>
      <c r="L1037" s="74"/>
      <c r="Q1037" s="3"/>
      <c r="S1037" s="86"/>
    </row>
    <row r="1038" spans="3:19" ht="21" customHeight="1">
      <c r="C1038" s="3"/>
      <c r="D1038" s="3"/>
      <c r="E1038" s="3"/>
      <c r="F1038" s="3"/>
      <c r="G1038" s="3"/>
      <c r="H1038" s="3"/>
      <c r="I1038" s="3"/>
      <c r="J1038" s="3"/>
      <c r="K1038" s="73"/>
      <c r="L1038" s="74"/>
      <c r="Q1038" s="3"/>
      <c r="S1038" s="86"/>
    </row>
    <row r="1039" spans="3:19" ht="21" customHeight="1">
      <c r="C1039" s="3"/>
      <c r="D1039" s="3"/>
      <c r="E1039" s="3"/>
      <c r="F1039" s="3"/>
      <c r="G1039" s="3"/>
      <c r="H1039" s="3"/>
      <c r="I1039" s="3"/>
      <c r="J1039" s="3"/>
      <c r="K1039" s="73"/>
      <c r="L1039" s="74"/>
      <c r="Q1039" s="3"/>
      <c r="S1039" s="86"/>
    </row>
    <row r="1040" spans="3:19" ht="21" customHeight="1">
      <c r="C1040" s="3"/>
      <c r="D1040" s="3"/>
      <c r="E1040" s="3"/>
      <c r="F1040" s="3"/>
      <c r="G1040" s="3"/>
      <c r="H1040" s="3"/>
      <c r="I1040" s="3"/>
      <c r="J1040" s="3"/>
      <c r="K1040" s="73"/>
      <c r="L1040" s="74"/>
      <c r="Q1040" s="3"/>
      <c r="S1040" s="86"/>
    </row>
    <row r="1041" spans="3:19" ht="21" customHeight="1">
      <c r="C1041" s="3"/>
      <c r="D1041" s="3"/>
      <c r="E1041" s="3"/>
      <c r="F1041" s="3"/>
      <c r="G1041" s="3"/>
      <c r="H1041" s="3"/>
      <c r="I1041" s="3"/>
      <c r="J1041" s="3"/>
      <c r="K1041" s="73"/>
      <c r="L1041" s="74"/>
      <c r="Q1041" s="3"/>
      <c r="S1041" s="86"/>
    </row>
    <row r="1042" spans="3:19" ht="21" customHeight="1">
      <c r="C1042" s="3"/>
      <c r="D1042" s="3"/>
      <c r="E1042" s="3"/>
      <c r="F1042" s="3"/>
      <c r="G1042" s="3"/>
      <c r="H1042" s="3"/>
      <c r="I1042" s="3"/>
      <c r="J1042" s="3"/>
      <c r="K1042" s="73"/>
      <c r="L1042" s="74"/>
      <c r="Q1042" s="3"/>
      <c r="S1042" s="86"/>
    </row>
    <row r="1043" spans="3:19" ht="21" customHeight="1">
      <c r="C1043" s="3"/>
      <c r="D1043" s="3"/>
      <c r="E1043" s="3"/>
      <c r="F1043" s="3"/>
      <c r="G1043" s="3"/>
      <c r="H1043" s="3"/>
      <c r="I1043" s="3"/>
      <c r="J1043" s="3"/>
      <c r="K1043" s="73"/>
      <c r="L1043" s="74"/>
      <c r="Q1043" s="3"/>
      <c r="S1043" s="86"/>
    </row>
    <row r="1044" spans="3:19" ht="21" customHeight="1">
      <c r="C1044" s="3"/>
      <c r="D1044" s="3"/>
      <c r="E1044" s="3"/>
      <c r="F1044" s="3"/>
      <c r="G1044" s="3"/>
      <c r="H1044" s="3"/>
      <c r="I1044" s="3"/>
      <c r="J1044" s="3"/>
      <c r="K1044" s="73"/>
      <c r="L1044" s="74"/>
      <c r="Q1044" s="3"/>
      <c r="S1044" s="86"/>
    </row>
    <row r="1045" spans="3:19" ht="21" customHeight="1">
      <c r="C1045" s="3"/>
      <c r="D1045" s="3"/>
      <c r="E1045" s="3"/>
      <c r="F1045" s="3"/>
      <c r="G1045" s="3"/>
      <c r="H1045" s="3"/>
      <c r="I1045" s="3"/>
      <c r="J1045" s="3"/>
      <c r="K1045" s="73"/>
      <c r="L1045" s="74"/>
      <c r="Q1045" s="3"/>
      <c r="S1045" s="86"/>
    </row>
    <row r="1046" spans="3:19" ht="21" customHeight="1">
      <c r="C1046" s="3"/>
      <c r="D1046" s="3"/>
      <c r="E1046" s="3"/>
      <c r="F1046" s="3"/>
      <c r="G1046" s="3"/>
      <c r="H1046" s="3"/>
      <c r="I1046" s="3"/>
      <c r="J1046" s="3"/>
      <c r="K1046" s="73"/>
      <c r="L1046" s="74"/>
      <c r="Q1046" s="3"/>
      <c r="S1046" s="86"/>
    </row>
    <row r="1047" spans="3:19" ht="21" customHeight="1">
      <c r="C1047" s="3"/>
      <c r="D1047" s="3"/>
      <c r="E1047" s="3"/>
      <c r="F1047" s="3"/>
      <c r="G1047" s="3"/>
      <c r="H1047" s="3"/>
      <c r="I1047" s="3"/>
      <c r="J1047" s="3"/>
      <c r="K1047" s="73"/>
      <c r="L1047" s="74"/>
      <c r="Q1047" s="3"/>
      <c r="S1047" s="86"/>
    </row>
    <row r="1048" spans="3:19" ht="21" customHeight="1">
      <c r="C1048" s="3"/>
      <c r="D1048" s="3"/>
      <c r="E1048" s="3"/>
      <c r="F1048" s="3"/>
      <c r="G1048" s="3"/>
      <c r="H1048" s="3"/>
      <c r="I1048" s="3"/>
      <c r="J1048" s="3"/>
      <c r="K1048" s="73"/>
      <c r="L1048" s="74"/>
      <c r="Q1048" s="3"/>
      <c r="S1048" s="86"/>
    </row>
    <row r="1049" spans="3:19" ht="21" customHeight="1">
      <c r="C1049" s="3"/>
      <c r="D1049" s="3"/>
      <c r="E1049" s="3"/>
      <c r="F1049" s="3"/>
      <c r="G1049" s="3"/>
      <c r="H1049" s="3"/>
      <c r="I1049" s="3"/>
      <c r="J1049" s="3"/>
      <c r="K1049" s="73"/>
      <c r="L1049" s="74"/>
      <c r="Q1049" s="3"/>
      <c r="S1049" s="86"/>
    </row>
    <row r="1050" spans="3:19" ht="21" customHeight="1">
      <c r="C1050" s="3"/>
      <c r="D1050" s="3"/>
      <c r="E1050" s="3"/>
      <c r="F1050" s="3"/>
      <c r="G1050" s="3"/>
      <c r="H1050" s="3"/>
      <c r="I1050" s="3"/>
      <c r="J1050" s="3"/>
      <c r="K1050" s="73"/>
      <c r="L1050" s="74"/>
      <c r="Q1050" s="3"/>
      <c r="S1050" s="86"/>
    </row>
    <row r="1051" spans="3:19" ht="21" customHeight="1">
      <c r="C1051" s="3"/>
      <c r="D1051" s="3"/>
      <c r="E1051" s="3"/>
      <c r="F1051" s="3"/>
      <c r="G1051" s="3"/>
      <c r="H1051" s="3"/>
      <c r="I1051" s="3"/>
      <c r="J1051" s="3"/>
      <c r="K1051" s="73"/>
      <c r="L1051" s="74"/>
      <c r="Q1051" s="3"/>
      <c r="S1051" s="86"/>
    </row>
    <row r="1052" spans="3:19" ht="21" customHeight="1">
      <c r="C1052" s="3"/>
      <c r="D1052" s="3"/>
      <c r="E1052" s="3"/>
      <c r="F1052" s="3"/>
      <c r="G1052" s="3"/>
      <c r="H1052" s="3"/>
      <c r="I1052" s="3"/>
      <c r="J1052" s="3"/>
      <c r="K1052" s="73"/>
      <c r="L1052" s="74"/>
      <c r="Q1052" s="3"/>
      <c r="S1052" s="86"/>
    </row>
    <row r="1053" spans="3:19" ht="21" customHeight="1">
      <c r="C1053" s="3"/>
      <c r="D1053" s="3"/>
      <c r="E1053" s="3"/>
      <c r="F1053" s="3"/>
      <c r="G1053" s="3"/>
      <c r="H1053" s="3"/>
      <c r="I1053" s="3"/>
      <c r="J1053" s="3"/>
      <c r="K1053" s="73"/>
      <c r="L1053" s="74"/>
      <c r="Q1053" s="3"/>
      <c r="S1053" s="86"/>
    </row>
    <row r="1054" spans="3:19" ht="21" customHeight="1">
      <c r="C1054" s="3"/>
      <c r="D1054" s="3"/>
      <c r="E1054" s="3"/>
      <c r="F1054" s="3"/>
      <c r="G1054" s="3"/>
      <c r="H1054" s="3"/>
      <c r="I1054" s="3"/>
      <c r="J1054" s="3"/>
      <c r="K1054" s="73"/>
      <c r="L1054" s="74"/>
      <c r="Q1054" s="3"/>
      <c r="S1054" s="86"/>
    </row>
    <row r="1055" spans="3:19" ht="21" customHeight="1">
      <c r="C1055" s="3"/>
      <c r="D1055" s="3"/>
      <c r="E1055" s="3"/>
      <c r="F1055" s="3"/>
      <c r="G1055" s="3"/>
      <c r="H1055" s="3"/>
      <c r="I1055" s="3"/>
      <c r="J1055" s="3"/>
      <c r="K1055" s="73"/>
      <c r="L1055" s="74"/>
      <c r="Q1055" s="3"/>
      <c r="S1055" s="86"/>
    </row>
    <row r="1056" spans="3:19" ht="21" customHeight="1">
      <c r="C1056" s="3"/>
      <c r="D1056" s="3"/>
      <c r="E1056" s="3"/>
      <c r="F1056" s="3"/>
      <c r="G1056" s="3"/>
      <c r="H1056" s="3"/>
      <c r="I1056" s="3"/>
      <c r="J1056" s="3"/>
      <c r="K1056" s="73"/>
      <c r="L1056" s="74"/>
      <c r="Q1056" s="3"/>
      <c r="S1056" s="86"/>
    </row>
    <row r="1057" spans="3:19" ht="21" customHeight="1">
      <c r="C1057" s="3"/>
      <c r="D1057" s="3"/>
      <c r="E1057" s="3"/>
      <c r="F1057" s="3"/>
      <c r="G1057" s="3"/>
      <c r="H1057" s="3"/>
      <c r="I1057" s="3"/>
      <c r="J1057" s="3"/>
      <c r="K1057" s="73"/>
      <c r="L1057" s="74"/>
      <c r="Q1057" s="3"/>
      <c r="S1057" s="86"/>
    </row>
    <row r="1058" spans="3:19" ht="21" customHeight="1">
      <c r="C1058" s="3"/>
      <c r="D1058" s="3"/>
      <c r="E1058" s="3"/>
      <c r="F1058" s="3"/>
      <c r="G1058" s="3"/>
      <c r="H1058" s="3"/>
      <c r="I1058" s="3"/>
      <c r="J1058" s="3"/>
      <c r="K1058" s="73"/>
      <c r="L1058" s="74"/>
      <c r="Q1058" s="3"/>
      <c r="S1058" s="86"/>
    </row>
    <row r="1059" spans="3:19" ht="21" customHeight="1">
      <c r="C1059" s="3"/>
      <c r="D1059" s="3"/>
      <c r="E1059" s="3"/>
      <c r="F1059" s="3"/>
      <c r="G1059" s="3"/>
      <c r="H1059" s="3"/>
      <c r="I1059" s="3"/>
      <c r="J1059" s="3"/>
      <c r="K1059" s="73"/>
      <c r="L1059" s="74"/>
      <c r="Q1059" s="3"/>
      <c r="S1059" s="86"/>
    </row>
    <row r="1060" spans="3:19" ht="21" customHeight="1">
      <c r="C1060" s="3"/>
      <c r="D1060" s="3"/>
      <c r="E1060" s="3"/>
      <c r="F1060" s="3"/>
      <c r="G1060" s="3"/>
      <c r="H1060" s="3"/>
      <c r="I1060" s="3"/>
      <c r="J1060" s="3"/>
      <c r="K1060" s="73"/>
      <c r="L1060" s="74"/>
      <c r="Q1060" s="3"/>
      <c r="S1060" s="86"/>
    </row>
    <row r="1061" spans="3:19" ht="21" customHeight="1">
      <c r="C1061" s="3"/>
      <c r="D1061" s="3"/>
      <c r="E1061" s="3"/>
      <c r="F1061" s="3"/>
      <c r="G1061" s="3"/>
      <c r="H1061" s="3"/>
      <c r="I1061" s="3"/>
      <c r="J1061" s="3"/>
      <c r="K1061" s="73"/>
      <c r="L1061" s="74"/>
      <c r="Q1061" s="3"/>
      <c r="S1061" s="86"/>
    </row>
    <row r="1062" spans="3:19" ht="21" customHeight="1">
      <c r="C1062" s="3"/>
      <c r="D1062" s="3"/>
      <c r="E1062" s="3"/>
      <c r="F1062" s="3"/>
      <c r="G1062" s="3"/>
      <c r="H1062" s="3"/>
      <c r="I1062" s="3"/>
      <c r="J1062" s="3"/>
      <c r="K1062" s="73"/>
      <c r="L1062" s="74"/>
      <c r="Q1062" s="3"/>
      <c r="S1062" s="86"/>
    </row>
    <row r="1063" spans="3:19" ht="21" customHeight="1">
      <c r="C1063" s="3"/>
      <c r="D1063" s="3"/>
      <c r="E1063" s="3"/>
      <c r="F1063" s="3"/>
      <c r="G1063" s="3"/>
      <c r="H1063" s="3"/>
      <c r="I1063" s="3"/>
      <c r="J1063" s="3"/>
      <c r="K1063" s="73"/>
      <c r="L1063" s="74"/>
      <c r="Q1063" s="3"/>
      <c r="S1063" s="86"/>
    </row>
    <row r="1064" spans="3:19" ht="21" customHeight="1">
      <c r="C1064" s="3"/>
      <c r="D1064" s="3"/>
      <c r="E1064" s="3"/>
      <c r="F1064" s="3"/>
      <c r="G1064" s="3"/>
      <c r="H1064" s="3"/>
      <c r="I1064" s="3"/>
      <c r="J1064" s="3"/>
      <c r="K1064" s="73"/>
      <c r="L1064" s="74"/>
      <c r="Q1064" s="3"/>
      <c r="S1064" s="86"/>
    </row>
    <row r="1065" spans="3:19" ht="21" customHeight="1">
      <c r="C1065" s="3"/>
      <c r="D1065" s="3"/>
      <c r="E1065" s="3"/>
      <c r="F1065" s="3"/>
      <c r="G1065" s="3"/>
      <c r="H1065" s="3"/>
      <c r="I1065" s="3"/>
      <c r="J1065" s="3"/>
      <c r="K1065" s="73"/>
      <c r="L1065" s="74"/>
      <c r="Q1065" s="3"/>
      <c r="S1065" s="86"/>
    </row>
    <row r="1066" spans="3:19" ht="21" customHeight="1">
      <c r="C1066" s="3"/>
      <c r="D1066" s="3"/>
      <c r="E1066" s="3"/>
      <c r="F1066" s="3"/>
      <c r="G1066" s="3"/>
      <c r="H1066" s="3"/>
      <c r="I1066" s="3"/>
      <c r="J1066" s="3"/>
      <c r="K1066" s="73"/>
      <c r="L1066" s="74"/>
      <c r="Q1066" s="3"/>
      <c r="S1066" s="86"/>
    </row>
    <row r="1067" spans="3:19" ht="21" customHeight="1">
      <c r="C1067" s="3"/>
      <c r="D1067" s="3"/>
      <c r="E1067" s="3"/>
      <c r="F1067" s="3"/>
      <c r="G1067" s="3"/>
      <c r="H1067" s="3"/>
      <c r="I1067" s="3"/>
      <c r="J1067" s="3"/>
      <c r="K1067" s="73"/>
      <c r="L1067" s="74"/>
      <c r="Q1067" s="3"/>
      <c r="S1067" s="86"/>
    </row>
    <row r="1068" spans="3:19" ht="21" customHeight="1">
      <c r="C1068" s="3"/>
      <c r="D1068" s="3"/>
      <c r="E1068" s="3"/>
      <c r="F1068" s="3"/>
      <c r="G1068" s="3"/>
      <c r="H1068" s="3"/>
      <c r="I1068" s="3"/>
      <c r="J1068" s="3"/>
      <c r="K1068" s="73"/>
      <c r="L1068" s="74"/>
      <c r="Q1068" s="3"/>
      <c r="S1068" s="86"/>
    </row>
    <row r="1069" spans="3:19" ht="21" customHeight="1">
      <c r="C1069" s="3"/>
      <c r="D1069" s="3"/>
      <c r="E1069" s="3"/>
      <c r="F1069" s="3"/>
      <c r="G1069" s="3"/>
      <c r="H1069" s="3"/>
      <c r="I1069" s="3"/>
      <c r="J1069" s="3"/>
      <c r="K1069" s="73"/>
      <c r="L1069" s="74"/>
      <c r="Q1069" s="3"/>
      <c r="S1069" s="86"/>
    </row>
    <row r="1070" spans="3:19" ht="21" customHeight="1">
      <c r="C1070" s="3"/>
      <c r="D1070" s="3"/>
      <c r="E1070" s="3"/>
      <c r="F1070" s="3"/>
      <c r="G1070" s="3"/>
      <c r="H1070" s="3"/>
      <c r="I1070" s="3"/>
      <c r="J1070" s="3"/>
      <c r="K1070" s="73"/>
      <c r="L1070" s="74"/>
      <c r="Q1070" s="3"/>
      <c r="S1070" s="86"/>
    </row>
    <row r="1071" spans="3:19" ht="21" customHeight="1">
      <c r="C1071" s="3"/>
      <c r="D1071" s="3"/>
      <c r="E1071" s="3"/>
      <c r="F1071" s="3"/>
      <c r="G1071" s="3"/>
      <c r="H1071" s="3"/>
      <c r="I1071" s="3"/>
      <c r="J1071" s="3"/>
      <c r="K1071" s="73"/>
      <c r="L1071" s="74"/>
      <c r="Q1071" s="3"/>
      <c r="S1071" s="86"/>
    </row>
    <row r="1072" spans="3:19" ht="21" customHeight="1">
      <c r="C1072" s="3"/>
      <c r="D1072" s="3"/>
      <c r="E1072" s="3"/>
      <c r="F1072" s="3"/>
      <c r="G1072" s="3"/>
      <c r="H1072" s="3"/>
      <c r="I1072" s="3"/>
      <c r="J1072" s="3"/>
      <c r="K1072" s="73"/>
      <c r="L1072" s="74"/>
      <c r="Q1072" s="3"/>
      <c r="S1072" s="86"/>
    </row>
    <row r="1073" spans="3:19" ht="21" customHeight="1">
      <c r="C1073" s="3"/>
      <c r="D1073" s="3"/>
      <c r="E1073" s="3"/>
      <c r="F1073" s="3"/>
      <c r="G1073" s="3"/>
      <c r="H1073" s="3"/>
      <c r="I1073" s="3"/>
      <c r="J1073" s="3"/>
      <c r="K1073" s="73"/>
      <c r="L1073" s="74"/>
      <c r="Q1073" s="3"/>
      <c r="S1073" s="86"/>
    </row>
    <row r="1074" spans="3:19" ht="21" customHeight="1">
      <c r="C1074" s="3"/>
      <c r="D1074" s="3"/>
      <c r="E1074" s="3"/>
      <c r="F1074" s="3"/>
      <c r="G1074" s="3"/>
      <c r="H1074" s="3"/>
      <c r="I1074" s="3"/>
      <c r="J1074" s="3"/>
      <c r="K1074" s="73"/>
      <c r="L1074" s="74"/>
      <c r="Q1074" s="3"/>
      <c r="S1074" s="86"/>
    </row>
    <row r="1075" spans="3:19" ht="21" customHeight="1">
      <c r="C1075" s="3"/>
      <c r="D1075" s="3"/>
      <c r="E1075" s="3"/>
      <c r="F1075" s="3"/>
      <c r="G1075" s="3"/>
      <c r="H1075" s="3"/>
      <c r="I1075" s="3"/>
      <c r="J1075" s="3"/>
      <c r="K1075" s="73"/>
      <c r="L1075" s="74"/>
      <c r="Q1075" s="3"/>
      <c r="S1075" s="86"/>
    </row>
    <row r="1076" spans="3:19" ht="21" customHeight="1">
      <c r="C1076" s="3"/>
      <c r="D1076" s="3"/>
      <c r="E1076" s="3"/>
      <c r="F1076" s="3"/>
      <c r="G1076" s="3"/>
      <c r="H1076" s="3"/>
      <c r="I1076" s="3"/>
      <c r="J1076" s="3"/>
      <c r="K1076" s="73"/>
      <c r="L1076" s="74"/>
      <c r="Q1076" s="3"/>
      <c r="S1076" s="86"/>
    </row>
    <row r="1077" spans="3:19" ht="21" customHeight="1">
      <c r="C1077" s="3"/>
      <c r="D1077" s="3"/>
      <c r="E1077" s="3"/>
      <c r="F1077" s="3"/>
      <c r="G1077" s="3"/>
      <c r="H1077" s="3"/>
      <c r="I1077" s="3"/>
      <c r="J1077" s="3"/>
      <c r="K1077" s="73"/>
      <c r="L1077" s="74"/>
      <c r="Q1077" s="3"/>
      <c r="S1077" s="86"/>
    </row>
    <row r="1078" spans="3:19" ht="21" customHeight="1">
      <c r="C1078" s="3"/>
      <c r="D1078" s="3"/>
      <c r="E1078" s="3"/>
      <c r="F1078" s="3"/>
      <c r="G1078" s="3"/>
      <c r="H1078" s="3"/>
      <c r="I1078" s="3"/>
      <c r="J1078" s="3"/>
      <c r="K1078" s="73"/>
      <c r="L1078" s="74"/>
      <c r="Q1078" s="3"/>
      <c r="S1078" s="86"/>
    </row>
    <row r="1079" spans="3:19" ht="21" customHeight="1">
      <c r="C1079" s="3"/>
      <c r="D1079" s="3"/>
      <c r="E1079" s="3"/>
      <c r="F1079" s="3"/>
      <c r="G1079" s="3"/>
      <c r="H1079" s="3"/>
      <c r="I1079" s="3"/>
      <c r="J1079" s="3"/>
      <c r="K1079" s="73"/>
      <c r="L1079" s="74"/>
      <c r="Q1079" s="3"/>
      <c r="S1079" s="86"/>
    </row>
    <row r="1080" spans="3:19" ht="21" customHeight="1">
      <c r="C1080" s="3"/>
      <c r="D1080" s="3"/>
      <c r="E1080" s="3"/>
      <c r="F1080" s="3"/>
      <c r="G1080" s="3"/>
      <c r="H1080" s="3"/>
      <c r="I1080" s="3"/>
      <c r="J1080" s="3"/>
      <c r="K1080" s="73"/>
      <c r="L1080" s="74"/>
      <c r="Q1080" s="3"/>
      <c r="S1080" s="86"/>
    </row>
    <row r="1081" spans="3:19" ht="21" customHeight="1">
      <c r="C1081" s="3"/>
      <c r="D1081" s="3"/>
      <c r="E1081" s="3"/>
      <c r="F1081" s="3"/>
      <c r="G1081" s="3"/>
      <c r="H1081" s="3"/>
      <c r="I1081" s="3"/>
      <c r="J1081" s="3"/>
      <c r="K1081" s="73"/>
      <c r="L1081" s="74"/>
      <c r="Q1081" s="3"/>
      <c r="S1081" s="86"/>
    </row>
    <row r="1082" spans="3:19" ht="21" customHeight="1">
      <c r="C1082" s="3"/>
      <c r="D1082" s="3"/>
      <c r="E1082" s="3"/>
      <c r="F1082" s="3"/>
      <c r="G1082" s="3"/>
      <c r="H1082" s="3"/>
      <c r="I1082" s="3"/>
      <c r="J1082" s="3"/>
      <c r="K1082" s="73"/>
      <c r="L1082" s="74"/>
      <c r="Q1082" s="3"/>
      <c r="S1082" s="86"/>
    </row>
    <row r="1083" spans="3:19" ht="21" customHeight="1">
      <c r="C1083" s="3"/>
      <c r="D1083" s="3"/>
      <c r="E1083" s="3"/>
      <c r="F1083" s="3"/>
      <c r="G1083" s="3"/>
      <c r="H1083" s="3"/>
      <c r="I1083" s="3"/>
      <c r="J1083" s="3"/>
      <c r="K1083" s="73"/>
      <c r="L1083" s="74"/>
      <c r="Q1083" s="3"/>
      <c r="S1083" s="86"/>
    </row>
    <row r="1084" spans="3:19" ht="21" customHeight="1">
      <c r="C1084" s="3"/>
      <c r="D1084" s="3"/>
      <c r="E1084" s="3"/>
      <c r="F1084" s="3"/>
      <c r="G1084" s="3"/>
      <c r="H1084" s="3"/>
      <c r="I1084" s="3"/>
      <c r="J1084" s="3"/>
      <c r="K1084" s="73"/>
      <c r="L1084" s="74"/>
      <c r="Q1084" s="3"/>
      <c r="S1084" s="86"/>
    </row>
    <row r="1085" spans="3:19" ht="21" customHeight="1">
      <c r="C1085" s="3"/>
      <c r="D1085" s="3"/>
      <c r="E1085" s="3"/>
      <c r="F1085" s="3"/>
      <c r="G1085" s="3"/>
      <c r="H1085" s="3"/>
      <c r="I1085" s="3"/>
      <c r="J1085" s="3"/>
      <c r="K1085" s="73"/>
      <c r="L1085" s="74"/>
      <c r="Q1085" s="3"/>
      <c r="S1085" s="86"/>
    </row>
    <row r="1086" spans="3:19" ht="21" customHeight="1">
      <c r="C1086" s="3"/>
      <c r="D1086" s="3"/>
      <c r="E1086" s="3"/>
      <c r="F1086" s="3"/>
      <c r="G1086" s="3"/>
      <c r="H1086" s="3"/>
      <c r="I1086" s="3"/>
      <c r="J1086" s="3"/>
      <c r="K1086" s="73"/>
      <c r="L1086" s="74"/>
      <c r="Q1086" s="3"/>
      <c r="S1086" s="86"/>
    </row>
    <row r="1087" spans="3:19" ht="21" customHeight="1">
      <c r="C1087" s="3"/>
      <c r="D1087" s="3"/>
      <c r="E1087" s="3"/>
      <c r="F1087" s="3"/>
      <c r="G1087" s="3"/>
      <c r="H1087" s="3"/>
      <c r="I1087" s="3"/>
      <c r="J1087" s="3"/>
      <c r="K1087" s="73"/>
      <c r="L1087" s="74"/>
      <c r="Q1087" s="3"/>
      <c r="S1087" s="86"/>
    </row>
    <row r="1088" spans="3:19" ht="21" customHeight="1">
      <c r="C1088" s="3"/>
      <c r="D1088" s="3"/>
      <c r="E1088" s="3"/>
      <c r="F1088" s="3"/>
      <c r="G1088" s="3"/>
      <c r="H1088" s="3"/>
      <c r="I1088" s="3"/>
      <c r="J1088" s="3"/>
      <c r="K1088" s="73"/>
      <c r="L1088" s="74"/>
      <c r="Q1088" s="3"/>
      <c r="S1088" s="86"/>
    </row>
    <row r="1089" spans="3:19" ht="21" customHeight="1">
      <c r="C1089" s="3"/>
      <c r="D1089" s="3"/>
      <c r="E1089" s="3"/>
      <c r="F1089" s="3"/>
      <c r="G1089" s="3"/>
      <c r="H1089" s="3"/>
      <c r="I1089" s="3"/>
      <c r="J1089" s="3"/>
      <c r="K1089" s="73"/>
      <c r="L1089" s="74"/>
      <c r="Q1089" s="3"/>
      <c r="S1089" s="86"/>
    </row>
    <row r="1090" spans="3:19" ht="21" customHeight="1">
      <c r="C1090" s="3"/>
      <c r="D1090" s="3"/>
      <c r="E1090" s="3"/>
      <c r="F1090" s="3"/>
      <c r="G1090" s="3"/>
      <c r="H1090" s="3"/>
      <c r="I1090" s="3"/>
      <c r="J1090" s="3"/>
      <c r="K1090" s="73"/>
      <c r="L1090" s="74"/>
      <c r="Q1090" s="3"/>
      <c r="S1090" s="86"/>
    </row>
    <row r="1091" spans="3:19" ht="21" customHeight="1">
      <c r="C1091" s="3"/>
      <c r="D1091" s="3"/>
      <c r="E1091" s="3"/>
      <c r="F1091" s="3"/>
      <c r="G1091" s="3"/>
      <c r="H1091" s="3"/>
      <c r="I1091" s="3"/>
      <c r="J1091" s="3"/>
      <c r="K1091" s="73"/>
      <c r="L1091" s="74"/>
      <c r="Q1091" s="3"/>
      <c r="S1091" s="86"/>
    </row>
    <row r="1092" spans="3:19" ht="21" customHeight="1">
      <c r="C1092" s="3"/>
      <c r="D1092" s="3"/>
      <c r="E1092" s="3"/>
      <c r="F1092" s="3"/>
      <c r="G1092" s="3"/>
      <c r="H1092" s="3"/>
      <c r="I1092" s="3"/>
      <c r="J1092" s="3"/>
      <c r="K1092" s="73"/>
      <c r="L1092" s="74"/>
      <c r="Q1092" s="3"/>
      <c r="S1092" s="86"/>
    </row>
    <row r="1093" spans="3:19" ht="21" customHeight="1">
      <c r="C1093" s="3"/>
      <c r="D1093" s="3"/>
      <c r="E1093" s="3"/>
      <c r="F1093" s="3"/>
      <c r="G1093" s="3"/>
      <c r="H1093" s="3"/>
      <c r="I1093" s="3"/>
      <c r="J1093" s="3"/>
      <c r="K1093" s="73"/>
      <c r="L1093" s="74"/>
      <c r="Q1093" s="3"/>
      <c r="S1093" s="86"/>
    </row>
    <row r="1094" spans="3:19" ht="21" customHeight="1">
      <c r="C1094" s="3"/>
      <c r="D1094" s="3"/>
      <c r="E1094" s="3"/>
      <c r="F1094" s="3"/>
      <c r="G1094" s="3"/>
      <c r="H1094" s="3"/>
      <c r="I1094" s="3"/>
      <c r="J1094" s="3"/>
      <c r="K1094" s="73"/>
      <c r="L1094" s="74"/>
      <c r="Q1094" s="3"/>
      <c r="S1094" s="86"/>
    </row>
    <row r="1095" spans="3:19" ht="21" customHeight="1">
      <c r="C1095" s="3"/>
      <c r="D1095" s="3"/>
      <c r="E1095" s="3"/>
      <c r="F1095" s="3"/>
      <c r="G1095" s="3"/>
      <c r="H1095" s="3"/>
      <c r="I1095" s="3"/>
      <c r="J1095" s="3"/>
      <c r="K1095" s="73"/>
      <c r="L1095" s="74"/>
      <c r="Q1095" s="3"/>
      <c r="S1095" s="86"/>
    </row>
    <row r="1096" spans="3:19" ht="21" customHeight="1">
      <c r="C1096" s="3"/>
      <c r="D1096" s="3"/>
      <c r="E1096" s="3"/>
      <c r="F1096" s="3"/>
      <c r="G1096" s="3"/>
      <c r="H1096" s="3"/>
      <c r="I1096" s="3"/>
      <c r="J1096" s="3"/>
      <c r="K1096" s="73"/>
      <c r="L1096" s="74"/>
      <c r="Q1096" s="3"/>
      <c r="S1096" s="86"/>
    </row>
    <row r="1097" spans="3:19" ht="21" customHeight="1">
      <c r="C1097" s="3"/>
      <c r="D1097" s="3"/>
      <c r="E1097" s="3"/>
      <c r="F1097" s="3"/>
      <c r="G1097" s="3"/>
      <c r="H1097" s="3"/>
      <c r="I1097" s="3"/>
      <c r="J1097" s="3"/>
      <c r="K1097" s="73"/>
      <c r="L1097" s="74"/>
      <c r="Q1097" s="3"/>
      <c r="S1097" s="86"/>
    </row>
    <row r="1098" spans="3:19" ht="21" customHeight="1">
      <c r="C1098" s="3"/>
      <c r="D1098" s="3"/>
      <c r="E1098" s="3"/>
      <c r="F1098" s="3"/>
      <c r="G1098" s="3"/>
      <c r="H1098" s="3"/>
      <c r="I1098" s="3"/>
      <c r="J1098" s="3"/>
      <c r="K1098" s="73"/>
      <c r="L1098" s="74"/>
      <c r="Q1098" s="3"/>
      <c r="S1098" s="86"/>
    </row>
    <row r="1099" spans="3:19" ht="21" customHeight="1">
      <c r="C1099" s="3"/>
      <c r="D1099" s="3"/>
      <c r="E1099" s="3"/>
      <c r="F1099" s="3"/>
      <c r="G1099" s="3"/>
      <c r="H1099" s="3"/>
      <c r="I1099" s="3"/>
      <c r="J1099" s="3"/>
      <c r="K1099" s="73"/>
      <c r="L1099" s="74"/>
      <c r="Q1099" s="3"/>
      <c r="S1099" s="86"/>
    </row>
    <row r="1100" spans="3:19" ht="21" customHeight="1">
      <c r="C1100" s="3"/>
      <c r="D1100" s="3"/>
      <c r="E1100" s="3"/>
      <c r="F1100" s="3"/>
      <c r="G1100" s="3"/>
      <c r="H1100" s="3"/>
      <c r="I1100" s="3"/>
      <c r="J1100" s="3"/>
      <c r="K1100" s="73"/>
      <c r="L1100" s="74"/>
      <c r="Q1100" s="3"/>
      <c r="S1100" s="86"/>
    </row>
    <row r="1101" spans="3:19" ht="21" customHeight="1">
      <c r="C1101" s="3"/>
      <c r="D1101" s="3"/>
      <c r="E1101" s="3"/>
      <c r="F1101" s="3"/>
      <c r="G1101" s="3"/>
      <c r="H1101" s="3"/>
      <c r="I1101" s="3"/>
      <c r="J1101" s="3"/>
      <c r="K1101" s="73"/>
      <c r="L1101" s="74"/>
      <c r="Q1101" s="3"/>
      <c r="S1101" s="86"/>
    </row>
    <row r="1102" spans="3:19" ht="21" customHeight="1">
      <c r="C1102" s="3"/>
      <c r="D1102" s="3"/>
      <c r="E1102" s="3"/>
      <c r="F1102" s="3"/>
      <c r="G1102" s="3"/>
      <c r="H1102" s="3"/>
      <c r="I1102" s="3"/>
      <c r="J1102" s="3"/>
      <c r="K1102" s="73"/>
      <c r="L1102" s="74"/>
      <c r="Q1102" s="3"/>
      <c r="S1102" s="86"/>
    </row>
    <row r="1103" spans="3:19" ht="21" customHeight="1">
      <c r="C1103" s="3"/>
      <c r="D1103" s="3"/>
      <c r="E1103" s="3"/>
      <c r="F1103" s="3"/>
      <c r="G1103" s="3"/>
      <c r="H1103" s="3"/>
      <c r="I1103" s="3"/>
      <c r="J1103" s="3"/>
      <c r="K1103" s="73"/>
      <c r="L1103" s="74"/>
      <c r="Q1103" s="3"/>
      <c r="S1103" s="86"/>
    </row>
    <row r="1104" spans="3:19" ht="21" customHeight="1">
      <c r="C1104" s="3"/>
      <c r="D1104" s="3"/>
      <c r="E1104" s="3"/>
      <c r="F1104" s="3"/>
      <c r="G1104" s="3"/>
      <c r="H1104" s="3"/>
      <c r="I1104" s="3"/>
      <c r="J1104" s="3"/>
      <c r="K1104" s="73"/>
      <c r="L1104" s="74"/>
      <c r="Q1104" s="3"/>
      <c r="S1104" s="86"/>
    </row>
    <row r="1105" spans="3:19" ht="21" customHeight="1">
      <c r="C1105" s="3"/>
      <c r="D1105" s="3"/>
      <c r="E1105" s="3"/>
      <c r="F1105" s="3"/>
      <c r="G1105" s="3"/>
      <c r="H1105" s="3"/>
      <c r="I1105" s="3"/>
      <c r="J1105" s="3"/>
      <c r="K1105" s="73"/>
      <c r="L1105" s="74"/>
      <c r="Q1105" s="3"/>
      <c r="S1105" s="86"/>
    </row>
    <row r="1106" spans="3:19" ht="21" customHeight="1">
      <c r="C1106" s="3"/>
      <c r="D1106" s="3"/>
      <c r="E1106" s="3"/>
      <c r="F1106" s="3"/>
      <c r="G1106" s="3"/>
      <c r="H1106" s="3"/>
      <c r="I1106" s="3"/>
      <c r="J1106" s="3"/>
      <c r="K1106" s="73"/>
      <c r="L1106" s="74"/>
      <c r="Q1106" s="3"/>
      <c r="S1106" s="86"/>
    </row>
    <row r="1107" spans="3:19" ht="21" customHeight="1">
      <c r="C1107" s="3"/>
      <c r="D1107" s="3"/>
      <c r="E1107" s="3"/>
      <c r="F1107" s="3"/>
      <c r="G1107" s="3"/>
      <c r="H1107" s="3"/>
      <c r="I1107" s="3"/>
      <c r="J1107" s="3"/>
      <c r="K1107" s="73"/>
      <c r="L1107" s="74"/>
      <c r="Q1107" s="3"/>
      <c r="S1107" s="86"/>
    </row>
    <row r="1108" spans="3:19" ht="21" customHeight="1">
      <c r="C1108" s="3"/>
      <c r="D1108" s="3"/>
      <c r="E1108" s="3"/>
      <c r="F1108" s="3"/>
      <c r="G1108" s="3"/>
      <c r="H1108" s="3"/>
      <c r="I1108" s="3"/>
      <c r="J1108" s="3"/>
      <c r="K1108" s="73"/>
      <c r="L1108" s="74"/>
      <c r="Q1108" s="3"/>
      <c r="S1108" s="86"/>
    </row>
    <row r="1109" spans="3:19" ht="21" customHeight="1">
      <c r="C1109" s="3"/>
      <c r="D1109" s="3"/>
      <c r="E1109" s="3"/>
      <c r="F1109" s="3"/>
      <c r="G1109" s="3"/>
      <c r="H1109" s="3"/>
      <c r="I1109" s="3"/>
      <c r="J1109" s="3"/>
      <c r="K1109" s="73"/>
      <c r="L1109" s="74"/>
      <c r="Q1109" s="3"/>
      <c r="S1109" s="86"/>
    </row>
    <row r="1110" spans="3:19" ht="21" customHeight="1">
      <c r="C1110" s="3"/>
      <c r="D1110" s="3"/>
      <c r="E1110" s="3"/>
      <c r="F1110" s="3"/>
      <c r="G1110" s="3"/>
      <c r="H1110" s="3"/>
      <c r="I1110" s="3"/>
      <c r="J1110" s="3"/>
      <c r="K1110" s="73"/>
      <c r="L1110" s="74"/>
      <c r="Q1110" s="3"/>
      <c r="S1110" s="86"/>
    </row>
    <row r="1111" spans="3:19" ht="21" customHeight="1">
      <c r="C1111" s="3"/>
      <c r="D1111" s="3"/>
      <c r="E1111" s="3"/>
      <c r="F1111" s="3"/>
      <c r="G1111" s="3"/>
      <c r="H1111" s="3"/>
      <c r="I1111" s="3"/>
      <c r="J1111" s="3"/>
      <c r="K1111" s="73"/>
      <c r="L1111" s="74"/>
      <c r="Q1111" s="3"/>
      <c r="S1111" s="86"/>
    </row>
    <row r="1112" spans="3:19" ht="21" customHeight="1">
      <c r="C1112" s="3"/>
      <c r="D1112" s="3"/>
      <c r="E1112" s="3"/>
      <c r="F1112" s="3"/>
      <c r="G1112" s="3"/>
      <c r="H1112" s="3"/>
      <c r="I1112" s="3"/>
      <c r="J1112" s="3"/>
      <c r="K1112" s="73"/>
      <c r="L1112" s="74"/>
      <c r="Q1112" s="3"/>
      <c r="S1112" s="86"/>
    </row>
    <row r="1113" spans="3:19" ht="21" customHeight="1">
      <c r="C1113" s="3"/>
      <c r="D1113" s="3"/>
      <c r="E1113" s="3"/>
      <c r="F1113" s="3"/>
      <c r="G1113" s="3"/>
      <c r="H1113" s="3"/>
      <c r="I1113" s="3"/>
      <c r="J1113" s="3"/>
      <c r="K1113" s="73"/>
      <c r="L1113" s="74"/>
      <c r="Q1113" s="3"/>
      <c r="S1113" s="86"/>
    </row>
    <row r="1114" spans="3:19" ht="21" customHeight="1">
      <c r="C1114" s="3"/>
      <c r="D1114" s="3"/>
      <c r="E1114" s="3"/>
      <c r="F1114" s="3"/>
      <c r="G1114" s="3"/>
      <c r="H1114" s="3"/>
      <c r="I1114" s="3"/>
      <c r="J1114" s="3"/>
      <c r="K1114" s="73"/>
      <c r="L1114" s="74"/>
      <c r="Q1114" s="3"/>
      <c r="S1114" s="86"/>
    </row>
    <row r="1115" spans="3:19" ht="21" customHeight="1">
      <c r="C1115" s="3"/>
      <c r="D1115" s="3"/>
      <c r="E1115" s="3"/>
      <c r="F1115" s="3"/>
      <c r="G1115" s="3"/>
      <c r="H1115" s="3"/>
      <c r="I1115" s="3"/>
      <c r="J1115" s="3"/>
      <c r="K1115" s="73"/>
      <c r="L1115" s="74"/>
      <c r="Q1115" s="3"/>
      <c r="S1115" s="86"/>
    </row>
    <row r="1116" spans="3:19" ht="21" customHeight="1">
      <c r="C1116" s="3"/>
      <c r="D1116" s="3"/>
      <c r="E1116" s="3"/>
      <c r="F1116" s="3"/>
      <c r="G1116" s="3"/>
      <c r="H1116" s="3"/>
      <c r="I1116" s="3"/>
      <c r="J1116" s="3"/>
      <c r="K1116" s="73"/>
      <c r="L1116" s="74"/>
      <c r="Q1116" s="3"/>
      <c r="S1116" s="86"/>
    </row>
    <row r="1117" spans="3:19" ht="21" customHeight="1">
      <c r="C1117" s="3"/>
      <c r="D1117" s="3"/>
      <c r="E1117" s="3"/>
      <c r="F1117" s="3"/>
      <c r="G1117" s="3"/>
      <c r="H1117" s="3"/>
      <c r="I1117" s="3"/>
      <c r="J1117" s="3"/>
      <c r="K1117" s="73"/>
      <c r="L1117" s="74"/>
      <c r="Q1117" s="3"/>
      <c r="S1117" s="86"/>
    </row>
    <row r="1118" spans="3:19" ht="21" customHeight="1">
      <c r="C1118" s="3"/>
      <c r="D1118" s="3"/>
      <c r="E1118" s="3"/>
      <c r="F1118" s="3"/>
      <c r="G1118" s="3"/>
      <c r="H1118" s="3"/>
      <c r="I1118" s="3"/>
      <c r="J1118" s="3"/>
      <c r="K1118" s="73"/>
      <c r="L1118" s="74"/>
      <c r="Q1118" s="3"/>
      <c r="S1118" s="86"/>
    </row>
    <row r="1119" spans="3:19" ht="21" customHeight="1">
      <c r="C1119" s="3"/>
      <c r="D1119" s="3"/>
      <c r="E1119" s="3"/>
      <c r="F1119" s="3"/>
      <c r="G1119" s="3"/>
      <c r="H1119" s="3"/>
      <c r="I1119" s="3"/>
      <c r="J1119" s="3"/>
      <c r="K1119" s="73"/>
      <c r="L1119" s="74"/>
      <c r="Q1119" s="3"/>
      <c r="S1119" s="86"/>
    </row>
    <row r="1120" spans="3:19" ht="21" customHeight="1">
      <c r="C1120" s="3"/>
      <c r="D1120" s="3"/>
      <c r="E1120" s="3"/>
      <c r="F1120" s="3"/>
      <c r="G1120" s="3"/>
      <c r="H1120" s="3"/>
      <c r="I1120" s="3"/>
      <c r="J1120" s="3"/>
      <c r="K1120" s="73"/>
      <c r="L1120" s="74"/>
      <c r="Q1120" s="3"/>
      <c r="S1120" s="86"/>
    </row>
    <row r="1121" spans="3:19" ht="21" customHeight="1">
      <c r="C1121" s="3"/>
      <c r="D1121" s="3"/>
      <c r="E1121" s="3"/>
      <c r="F1121" s="3"/>
      <c r="G1121" s="3"/>
      <c r="H1121" s="3"/>
      <c r="I1121" s="3"/>
      <c r="J1121" s="3"/>
      <c r="K1121" s="73"/>
      <c r="L1121" s="74"/>
      <c r="Q1121" s="3"/>
      <c r="S1121" s="86"/>
    </row>
    <row r="1122" spans="3:19" ht="21" customHeight="1">
      <c r="C1122" s="3"/>
      <c r="D1122" s="3"/>
      <c r="E1122" s="3"/>
      <c r="F1122" s="3"/>
      <c r="G1122" s="3"/>
      <c r="H1122" s="3"/>
      <c r="I1122" s="3"/>
      <c r="J1122" s="3"/>
      <c r="K1122" s="73"/>
      <c r="L1122" s="74"/>
      <c r="Q1122" s="3"/>
      <c r="S1122" s="86"/>
    </row>
    <row r="1123" spans="3:19" ht="21" customHeight="1">
      <c r="C1123" s="3"/>
      <c r="D1123" s="3"/>
      <c r="E1123" s="3"/>
      <c r="F1123" s="3"/>
      <c r="G1123" s="3"/>
      <c r="H1123" s="3"/>
      <c r="I1123" s="3"/>
      <c r="J1123" s="3"/>
      <c r="K1123" s="73"/>
      <c r="L1123" s="74"/>
      <c r="Q1123" s="3"/>
      <c r="S1123" s="86"/>
    </row>
    <row r="1124" spans="3:19" ht="21" customHeight="1">
      <c r="C1124" s="3"/>
      <c r="D1124" s="3"/>
      <c r="E1124" s="3"/>
      <c r="F1124" s="3"/>
      <c r="G1124" s="3"/>
      <c r="H1124" s="3"/>
      <c r="I1124" s="3"/>
      <c r="J1124" s="3"/>
      <c r="K1124" s="73"/>
      <c r="L1124" s="74"/>
      <c r="Q1124" s="3"/>
      <c r="S1124" s="86"/>
    </row>
    <row r="1125" spans="3:19" ht="21" customHeight="1">
      <c r="C1125" s="3"/>
      <c r="D1125" s="3"/>
      <c r="E1125" s="3"/>
      <c r="F1125" s="3"/>
      <c r="G1125" s="3"/>
      <c r="H1125" s="3"/>
      <c r="I1125" s="3"/>
      <c r="J1125" s="3"/>
      <c r="K1125" s="73"/>
      <c r="L1125" s="74"/>
      <c r="Q1125" s="3"/>
      <c r="S1125" s="86"/>
    </row>
    <row r="1126" spans="3:19" ht="21" customHeight="1">
      <c r="C1126" s="3"/>
      <c r="D1126" s="3"/>
      <c r="E1126" s="3"/>
      <c r="F1126" s="3"/>
      <c r="G1126" s="3"/>
      <c r="H1126" s="3"/>
      <c r="I1126" s="3"/>
      <c r="J1126" s="3"/>
      <c r="K1126" s="73"/>
      <c r="L1126" s="74"/>
      <c r="Q1126" s="3"/>
      <c r="S1126" s="86"/>
    </row>
    <row r="1127" spans="3:19" ht="21" customHeight="1">
      <c r="C1127" s="3"/>
      <c r="D1127" s="3"/>
      <c r="E1127" s="3"/>
      <c r="F1127" s="3"/>
      <c r="G1127" s="3"/>
      <c r="H1127" s="3"/>
      <c r="I1127" s="3"/>
      <c r="J1127" s="3"/>
      <c r="K1127" s="73"/>
      <c r="L1127" s="74"/>
      <c r="Q1127" s="3"/>
      <c r="S1127" s="86"/>
    </row>
    <row r="1128" spans="3:19" ht="21" customHeight="1">
      <c r="C1128" s="3"/>
      <c r="D1128" s="3"/>
      <c r="E1128" s="3"/>
      <c r="F1128" s="3"/>
      <c r="G1128" s="3"/>
      <c r="H1128" s="3"/>
      <c r="I1128" s="3"/>
      <c r="J1128" s="3"/>
      <c r="K1128" s="73"/>
      <c r="L1128" s="74"/>
      <c r="Q1128" s="3"/>
      <c r="S1128" s="86"/>
    </row>
    <row r="1129" spans="3:19" ht="21" customHeight="1">
      <c r="C1129" s="3"/>
      <c r="D1129" s="3"/>
      <c r="E1129" s="3"/>
      <c r="F1129" s="3"/>
      <c r="G1129" s="3"/>
      <c r="H1129" s="3"/>
      <c r="I1129" s="3"/>
      <c r="J1129" s="3"/>
      <c r="K1129" s="73"/>
      <c r="L1129" s="74"/>
      <c r="Q1129" s="3"/>
      <c r="S1129" s="86"/>
    </row>
    <row r="1130" spans="3:19" ht="21" customHeight="1">
      <c r="C1130" s="3"/>
      <c r="D1130" s="3"/>
      <c r="E1130" s="3"/>
      <c r="F1130" s="3"/>
      <c r="G1130" s="3"/>
      <c r="H1130" s="3"/>
      <c r="I1130" s="3"/>
      <c r="J1130" s="3"/>
      <c r="K1130" s="73"/>
      <c r="L1130" s="74"/>
      <c r="Q1130" s="3"/>
      <c r="S1130" s="86"/>
    </row>
    <row r="1131" spans="3:19" ht="21" customHeight="1">
      <c r="C1131" s="3"/>
      <c r="D1131" s="3"/>
      <c r="E1131" s="3"/>
      <c r="F1131" s="3"/>
      <c r="G1131" s="3"/>
      <c r="H1131" s="3"/>
      <c r="I1131" s="3"/>
      <c r="J1131" s="3"/>
      <c r="K1131" s="73"/>
      <c r="L1131" s="74"/>
      <c r="Q1131" s="3"/>
      <c r="S1131" s="86"/>
    </row>
    <row r="1132" spans="3:19" ht="21" customHeight="1">
      <c r="C1132" s="3"/>
      <c r="D1132" s="3"/>
      <c r="E1132" s="3"/>
      <c r="F1132" s="3"/>
      <c r="G1132" s="3"/>
      <c r="H1132" s="3"/>
      <c r="I1132" s="3"/>
      <c r="J1132" s="3"/>
      <c r="K1132" s="73"/>
      <c r="L1132" s="74"/>
      <c r="Q1132" s="3"/>
      <c r="S1132" s="86"/>
    </row>
    <row r="1133" spans="3:19" ht="21" customHeight="1">
      <c r="C1133" s="3"/>
      <c r="D1133" s="3"/>
      <c r="E1133" s="3"/>
      <c r="F1133" s="3"/>
      <c r="G1133" s="3"/>
      <c r="H1133" s="3"/>
      <c r="I1133" s="3"/>
      <c r="J1133" s="3"/>
      <c r="K1133" s="73"/>
      <c r="L1133" s="74"/>
      <c r="Q1133" s="3"/>
      <c r="S1133" s="86"/>
    </row>
    <row r="1134" spans="3:19" ht="21" customHeight="1">
      <c r="C1134" s="3"/>
      <c r="D1134" s="3"/>
      <c r="E1134" s="3"/>
      <c r="F1134" s="3"/>
      <c r="G1134" s="3"/>
      <c r="H1134" s="3"/>
      <c r="I1134" s="3"/>
      <c r="J1134" s="3"/>
      <c r="K1134" s="73"/>
      <c r="L1134" s="74"/>
      <c r="Q1134" s="3"/>
      <c r="S1134" s="86"/>
    </row>
    <row r="1135" spans="3:19" ht="21" customHeight="1">
      <c r="C1135" s="3"/>
      <c r="D1135" s="3"/>
      <c r="E1135" s="3"/>
      <c r="F1135" s="3"/>
      <c r="G1135" s="3"/>
      <c r="H1135" s="3"/>
      <c r="I1135" s="3"/>
      <c r="J1135" s="3"/>
      <c r="K1135" s="73"/>
      <c r="L1135" s="74"/>
      <c r="Q1135" s="3"/>
      <c r="S1135" s="86"/>
    </row>
    <row r="1136" spans="3:19" ht="21" customHeight="1">
      <c r="C1136" s="3"/>
      <c r="D1136" s="3"/>
      <c r="E1136" s="3"/>
      <c r="F1136" s="3"/>
      <c r="G1136" s="3"/>
      <c r="H1136" s="3"/>
      <c r="I1136" s="3"/>
      <c r="J1136" s="3"/>
      <c r="K1136" s="73"/>
      <c r="L1136" s="74"/>
      <c r="Q1136" s="3"/>
      <c r="S1136" s="86"/>
    </row>
    <row r="1137" spans="3:19" ht="21" customHeight="1">
      <c r="C1137" s="3"/>
      <c r="D1137" s="3"/>
      <c r="E1137" s="3"/>
      <c r="F1137" s="3"/>
      <c r="G1137" s="3"/>
      <c r="H1137" s="3"/>
      <c r="I1137" s="3"/>
      <c r="J1137" s="3"/>
      <c r="K1137" s="73"/>
      <c r="L1137" s="74"/>
      <c r="Q1137" s="3"/>
      <c r="S1137" s="86"/>
    </row>
    <row r="1138" spans="3:19" ht="21" customHeight="1">
      <c r="C1138" s="3"/>
      <c r="D1138" s="3"/>
      <c r="E1138" s="3"/>
      <c r="F1138" s="3"/>
      <c r="G1138" s="3"/>
      <c r="H1138" s="3"/>
      <c r="I1138" s="3"/>
      <c r="J1138" s="3"/>
      <c r="K1138" s="73"/>
      <c r="L1138" s="74"/>
      <c r="Q1138" s="3"/>
      <c r="S1138" s="86"/>
    </row>
    <row r="1139" spans="3:19" ht="21" customHeight="1">
      <c r="C1139" s="3"/>
      <c r="D1139" s="3"/>
      <c r="E1139" s="3"/>
      <c r="F1139" s="3"/>
      <c r="G1139" s="3"/>
      <c r="H1139" s="3"/>
      <c r="I1139" s="3"/>
      <c r="J1139" s="3"/>
      <c r="K1139" s="73"/>
      <c r="L1139" s="74"/>
      <c r="Q1139" s="3"/>
      <c r="S1139" s="86"/>
    </row>
    <row r="1140" spans="3:19" ht="21" customHeight="1">
      <c r="C1140" s="3"/>
      <c r="D1140" s="3"/>
      <c r="E1140" s="3"/>
      <c r="F1140" s="3"/>
      <c r="G1140" s="3"/>
      <c r="H1140" s="3"/>
      <c r="I1140" s="3"/>
      <c r="J1140" s="3"/>
      <c r="K1140" s="73"/>
      <c r="L1140" s="74"/>
      <c r="Q1140" s="3"/>
      <c r="S1140" s="86"/>
    </row>
    <row r="1141" spans="3:19" ht="21" customHeight="1">
      <c r="C1141" s="3"/>
      <c r="D1141" s="3"/>
      <c r="E1141" s="3"/>
      <c r="F1141" s="3"/>
      <c r="G1141" s="3"/>
      <c r="H1141" s="3"/>
      <c r="I1141" s="3"/>
      <c r="J1141" s="3"/>
      <c r="K1141" s="73"/>
      <c r="L1141" s="74"/>
      <c r="Q1141" s="3"/>
      <c r="S1141" s="86"/>
    </row>
    <row r="1142" spans="3:19" ht="21" customHeight="1">
      <c r="C1142" s="3"/>
      <c r="D1142" s="3"/>
      <c r="E1142" s="3"/>
      <c r="F1142" s="3"/>
      <c r="G1142" s="3"/>
      <c r="H1142" s="3"/>
      <c r="I1142" s="3"/>
      <c r="J1142" s="3"/>
      <c r="K1142" s="73"/>
      <c r="L1142" s="74"/>
      <c r="Q1142" s="3"/>
      <c r="S1142" s="86"/>
    </row>
    <row r="1143" spans="3:19" ht="21" customHeight="1">
      <c r="C1143" s="3"/>
      <c r="D1143" s="3"/>
      <c r="E1143" s="3"/>
      <c r="F1143" s="3"/>
      <c r="G1143" s="3"/>
      <c r="H1143" s="3"/>
      <c r="I1143" s="3"/>
      <c r="J1143" s="3"/>
      <c r="K1143" s="73"/>
      <c r="L1143" s="74"/>
      <c r="Q1143" s="3"/>
      <c r="S1143" s="86"/>
    </row>
    <row r="1144" spans="3:19" ht="21" customHeight="1">
      <c r="C1144" s="3"/>
      <c r="D1144" s="3"/>
      <c r="E1144" s="3"/>
      <c r="F1144" s="3"/>
      <c r="G1144" s="3"/>
      <c r="H1144" s="3"/>
      <c r="I1144" s="3"/>
      <c r="J1144" s="3"/>
      <c r="K1144" s="73"/>
      <c r="L1144" s="74"/>
      <c r="Q1144" s="3"/>
      <c r="S1144" s="86"/>
    </row>
    <row r="1145" spans="3:19" ht="21" customHeight="1">
      <c r="C1145" s="3"/>
      <c r="D1145" s="3"/>
      <c r="E1145" s="3"/>
      <c r="F1145" s="3"/>
      <c r="G1145" s="3"/>
      <c r="H1145" s="3"/>
      <c r="I1145" s="3"/>
      <c r="J1145" s="3"/>
      <c r="K1145" s="73"/>
      <c r="L1145" s="74"/>
      <c r="Q1145" s="3"/>
      <c r="S1145" s="86"/>
    </row>
    <row r="1146" spans="3:19" ht="21" customHeight="1">
      <c r="C1146" s="3"/>
      <c r="D1146" s="3"/>
      <c r="E1146" s="3"/>
      <c r="F1146" s="3"/>
      <c r="G1146" s="3"/>
      <c r="H1146" s="3"/>
      <c r="I1146" s="3"/>
      <c r="J1146" s="3"/>
      <c r="K1146" s="73"/>
      <c r="L1146" s="74"/>
      <c r="Q1146" s="3"/>
      <c r="S1146" s="86"/>
    </row>
    <row r="1147" spans="3:19" ht="21" customHeight="1">
      <c r="C1147" s="3"/>
      <c r="D1147" s="3"/>
      <c r="E1147" s="3"/>
      <c r="F1147" s="3"/>
      <c r="G1147" s="3"/>
      <c r="H1147" s="3"/>
      <c r="I1147" s="3"/>
      <c r="J1147" s="3"/>
      <c r="K1147" s="73"/>
      <c r="L1147" s="74"/>
      <c r="Q1147" s="3"/>
      <c r="S1147" s="86"/>
    </row>
    <row r="1148" spans="3:19" ht="21" customHeight="1">
      <c r="C1148" s="3"/>
      <c r="D1148" s="3"/>
      <c r="E1148" s="3"/>
      <c r="F1148" s="3"/>
      <c r="G1148" s="3"/>
      <c r="H1148" s="3"/>
      <c r="I1148" s="3"/>
      <c r="J1148" s="3"/>
      <c r="K1148" s="73"/>
      <c r="L1148" s="74"/>
      <c r="Q1148" s="3"/>
      <c r="S1148" s="86"/>
    </row>
    <row r="1149" spans="3:19" ht="21" customHeight="1">
      <c r="C1149" s="3"/>
      <c r="D1149" s="3"/>
      <c r="E1149" s="3"/>
      <c r="F1149" s="3"/>
      <c r="G1149" s="3"/>
      <c r="H1149" s="3"/>
      <c r="I1149" s="3"/>
      <c r="J1149" s="3"/>
      <c r="K1149" s="73"/>
      <c r="L1149" s="74"/>
      <c r="Q1149" s="3"/>
      <c r="S1149" s="86"/>
    </row>
    <row r="1150" spans="3:19" ht="21" customHeight="1">
      <c r="C1150" s="3"/>
      <c r="D1150" s="3"/>
      <c r="E1150" s="3"/>
      <c r="F1150" s="3"/>
      <c r="G1150" s="3"/>
      <c r="H1150" s="3"/>
      <c r="I1150" s="3"/>
      <c r="J1150" s="3"/>
      <c r="K1150" s="73"/>
      <c r="L1150" s="74"/>
      <c r="Q1150" s="3"/>
      <c r="S1150" s="86"/>
    </row>
    <row r="1151" spans="3:19" ht="21" customHeight="1">
      <c r="C1151" s="3"/>
      <c r="D1151" s="3"/>
      <c r="E1151" s="3"/>
      <c r="F1151" s="3"/>
      <c r="G1151" s="3"/>
      <c r="H1151" s="3"/>
      <c r="I1151" s="3"/>
      <c r="J1151" s="3"/>
      <c r="K1151" s="73"/>
      <c r="L1151" s="74"/>
      <c r="Q1151" s="3"/>
      <c r="S1151" s="86"/>
    </row>
    <row r="1152" spans="3:19" ht="21" customHeight="1">
      <c r="C1152" s="3"/>
      <c r="D1152" s="3"/>
      <c r="E1152" s="3"/>
      <c r="F1152" s="3"/>
      <c r="G1152" s="3"/>
      <c r="H1152" s="3"/>
      <c r="I1152" s="3"/>
      <c r="J1152" s="3"/>
      <c r="K1152" s="73"/>
      <c r="L1152" s="74"/>
      <c r="Q1152" s="3"/>
      <c r="S1152" s="86"/>
    </row>
    <row r="1153" spans="3:19" ht="21" customHeight="1">
      <c r="C1153" s="3"/>
      <c r="D1153" s="3"/>
      <c r="E1153" s="3"/>
      <c r="F1153" s="3"/>
      <c r="G1153" s="3"/>
      <c r="H1153" s="3"/>
      <c r="I1153" s="3"/>
      <c r="J1153" s="3"/>
      <c r="K1153" s="73"/>
      <c r="L1153" s="74"/>
      <c r="Q1153" s="3"/>
      <c r="S1153" s="86"/>
    </row>
    <row r="1154" spans="3:19" ht="21" customHeight="1">
      <c r="C1154" s="3"/>
      <c r="D1154" s="3"/>
      <c r="E1154" s="3"/>
      <c r="F1154" s="3"/>
      <c r="G1154" s="3"/>
      <c r="H1154" s="3"/>
      <c r="I1154" s="3"/>
      <c r="J1154" s="3"/>
      <c r="K1154" s="73"/>
      <c r="L1154" s="74"/>
      <c r="Q1154" s="3"/>
      <c r="S1154" s="86"/>
    </row>
    <row r="1155" spans="3:19" ht="21" customHeight="1">
      <c r="C1155" s="3"/>
      <c r="D1155" s="3"/>
      <c r="E1155" s="3"/>
      <c r="F1155" s="3"/>
      <c r="G1155" s="3"/>
      <c r="H1155" s="3"/>
      <c r="I1155" s="3"/>
      <c r="J1155" s="3"/>
      <c r="K1155" s="73"/>
      <c r="L1155" s="74"/>
      <c r="Q1155" s="3"/>
      <c r="S1155" s="86"/>
    </row>
    <row r="1156" spans="3:19" ht="21" customHeight="1">
      <c r="C1156" s="3"/>
      <c r="D1156" s="3"/>
      <c r="E1156" s="3"/>
      <c r="F1156" s="3"/>
      <c r="G1156" s="3"/>
      <c r="H1156" s="3"/>
      <c r="I1156" s="3"/>
      <c r="J1156" s="3"/>
      <c r="K1156" s="73"/>
      <c r="L1156" s="74"/>
      <c r="Q1156" s="3"/>
      <c r="S1156" s="86"/>
    </row>
    <row r="1157" spans="3:19" ht="21" customHeight="1">
      <c r="C1157" s="3"/>
      <c r="D1157" s="3"/>
      <c r="E1157" s="3"/>
      <c r="F1157" s="3"/>
      <c r="G1157" s="3"/>
      <c r="H1157" s="3"/>
      <c r="I1157" s="3"/>
      <c r="J1157" s="3"/>
      <c r="K1157" s="73"/>
      <c r="L1157" s="74"/>
      <c r="Q1157" s="3"/>
      <c r="S1157" s="86"/>
    </row>
    <row r="1158" spans="3:19" ht="21" customHeight="1">
      <c r="C1158" s="3"/>
      <c r="D1158" s="3"/>
      <c r="E1158" s="3"/>
      <c r="F1158" s="3"/>
      <c r="G1158" s="3"/>
      <c r="H1158" s="3"/>
      <c r="I1158" s="3"/>
      <c r="J1158" s="3"/>
      <c r="K1158" s="73"/>
      <c r="L1158" s="74"/>
      <c r="Q1158" s="3"/>
      <c r="S1158" s="86"/>
    </row>
    <row r="1159" spans="3:19" ht="21" customHeight="1">
      <c r="C1159" s="3"/>
      <c r="D1159" s="3"/>
      <c r="E1159" s="3"/>
      <c r="F1159" s="3"/>
      <c r="G1159" s="3"/>
      <c r="H1159" s="3"/>
      <c r="I1159" s="3"/>
      <c r="J1159" s="3"/>
      <c r="K1159" s="73"/>
      <c r="L1159" s="74"/>
      <c r="Q1159" s="3"/>
      <c r="S1159" s="86"/>
    </row>
    <row r="1160" spans="3:19" ht="21" customHeight="1">
      <c r="C1160" s="3"/>
      <c r="D1160" s="3"/>
      <c r="E1160" s="3"/>
      <c r="F1160" s="3"/>
      <c r="G1160" s="3"/>
      <c r="H1160" s="3"/>
      <c r="I1160" s="3"/>
      <c r="J1160" s="3"/>
      <c r="K1160" s="73"/>
      <c r="L1160" s="74"/>
      <c r="Q1160" s="3"/>
      <c r="S1160" s="86"/>
    </row>
    <row r="1161" spans="3:19" ht="21" customHeight="1">
      <c r="C1161" s="3"/>
      <c r="D1161" s="3"/>
      <c r="E1161" s="3"/>
      <c r="F1161" s="3"/>
      <c r="G1161" s="3"/>
      <c r="H1161" s="3"/>
      <c r="I1161" s="3"/>
      <c r="J1161" s="3"/>
      <c r="K1161" s="73"/>
      <c r="L1161" s="74"/>
      <c r="Q1161" s="3"/>
      <c r="S1161" s="86"/>
    </row>
    <row r="1162" spans="3:19" ht="21" customHeight="1">
      <c r="C1162" s="3"/>
      <c r="D1162" s="3"/>
      <c r="E1162" s="3"/>
      <c r="F1162" s="3"/>
      <c r="G1162" s="3"/>
      <c r="H1162" s="3"/>
      <c r="I1162" s="3"/>
      <c r="J1162" s="3"/>
      <c r="K1162" s="73"/>
      <c r="L1162" s="74"/>
      <c r="Q1162" s="3"/>
      <c r="S1162" s="86"/>
    </row>
    <row r="1163" spans="3:19" ht="21" customHeight="1">
      <c r="C1163" s="3"/>
      <c r="D1163" s="3"/>
      <c r="E1163" s="3"/>
      <c r="F1163" s="3"/>
      <c r="G1163" s="3"/>
      <c r="H1163" s="3"/>
      <c r="I1163" s="3"/>
      <c r="J1163" s="3"/>
      <c r="K1163" s="73"/>
      <c r="L1163" s="74"/>
      <c r="Q1163" s="3"/>
      <c r="S1163" s="86"/>
    </row>
    <row r="1164" spans="3:19" ht="21" customHeight="1">
      <c r="C1164" s="3"/>
      <c r="D1164" s="3"/>
      <c r="E1164" s="3"/>
      <c r="F1164" s="3"/>
      <c r="G1164" s="3"/>
      <c r="H1164" s="3"/>
      <c r="I1164" s="3"/>
      <c r="J1164" s="3"/>
      <c r="K1164" s="73"/>
      <c r="L1164" s="74"/>
      <c r="Q1164" s="3"/>
      <c r="S1164" s="86"/>
    </row>
    <row r="1165" spans="3:19" ht="21" customHeight="1">
      <c r="C1165" s="3"/>
      <c r="D1165" s="3"/>
      <c r="E1165" s="3"/>
      <c r="F1165" s="3"/>
      <c r="G1165" s="3"/>
      <c r="H1165" s="3"/>
      <c r="I1165" s="3"/>
      <c r="J1165" s="3"/>
      <c r="K1165" s="73"/>
      <c r="L1165" s="74"/>
      <c r="Q1165" s="3"/>
      <c r="S1165" s="86"/>
    </row>
    <row r="1166" spans="3:19" ht="21" customHeight="1">
      <c r="C1166" s="3"/>
      <c r="D1166" s="3"/>
      <c r="E1166" s="3"/>
      <c r="F1166" s="3"/>
      <c r="G1166" s="3"/>
      <c r="H1166" s="3"/>
      <c r="I1166" s="3"/>
      <c r="J1166" s="3"/>
      <c r="K1166" s="73"/>
      <c r="L1166" s="74"/>
      <c r="Q1166" s="3"/>
      <c r="S1166" s="86"/>
    </row>
    <row r="1167" spans="3:19" ht="21" customHeight="1">
      <c r="C1167" s="3"/>
      <c r="D1167" s="3"/>
      <c r="E1167" s="3"/>
      <c r="F1167" s="3"/>
      <c r="G1167" s="3"/>
      <c r="H1167" s="3"/>
      <c r="I1167" s="3"/>
      <c r="J1167" s="3"/>
      <c r="K1167" s="73"/>
      <c r="L1167" s="74"/>
      <c r="Q1167" s="3"/>
      <c r="S1167" s="86"/>
    </row>
    <row r="1168" spans="3:19" ht="21" customHeight="1">
      <c r="C1168" s="3"/>
      <c r="D1168" s="3"/>
      <c r="E1168" s="3"/>
      <c r="F1168" s="3"/>
      <c r="G1168" s="3"/>
      <c r="H1168" s="3"/>
      <c r="I1168" s="3"/>
      <c r="J1168" s="3"/>
      <c r="K1168" s="73"/>
      <c r="L1168" s="74"/>
      <c r="Q1168" s="3"/>
      <c r="S1168" s="86"/>
    </row>
    <row r="1169" spans="3:19" ht="21" customHeight="1">
      <c r="C1169" s="3"/>
      <c r="D1169" s="3"/>
      <c r="E1169" s="3"/>
      <c r="F1169" s="3"/>
      <c r="G1169" s="3"/>
      <c r="H1169" s="3"/>
      <c r="I1169" s="3"/>
      <c r="J1169" s="3"/>
      <c r="K1169" s="73"/>
      <c r="L1169" s="74"/>
      <c r="Q1169" s="3"/>
      <c r="S1169" s="86"/>
    </row>
    <row r="1170" spans="3:19" ht="21" customHeight="1">
      <c r="C1170" s="3"/>
      <c r="D1170" s="3"/>
      <c r="E1170" s="3"/>
      <c r="F1170" s="3"/>
      <c r="G1170" s="3"/>
      <c r="H1170" s="3"/>
      <c r="I1170" s="3"/>
      <c r="J1170" s="3"/>
      <c r="K1170" s="73"/>
      <c r="L1170" s="74"/>
      <c r="Q1170" s="3"/>
      <c r="S1170" s="86"/>
    </row>
    <row r="1171" spans="3:19" ht="21" customHeight="1">
      <c r="C1171" s="3"/>
      <c r="D1171" s="3"/>
      <c r="E1171" s="3"/>
      <c r="F1171" s="3"/>
      <c r="G1171" s="3"/>
      <c r="H1171" s="3"/>
      <c r="I1171" s="3"/>
      <c r="J1171" s="3"/>
      <c r="K1171" s="73"/>
      <c r="L1171" s="74"/>
      <c r="Q1171" s="3"/>
      <c r="S1171" s="86"/>
    </row>
    <row r="1172" spans="3:19" ht="21" customHeight="1">
      <c r="C1172" s="3"/>
      <c r="D1172" s="3"/>
      <c r="E1172" s="3"/>
      <c r="F1172" s="3"/>
      <c r="G1172" s="3"/>
      <c r="H1172" s="3"/>
      <c r="I1172" s="3"/>
      <c r="J1172" s="3"/>
      <c r="K1172" s="73"/>
      <c r="L1172" s="74"/>
      <c r="Q1172" s="3"/>
      <c r="S1172" s="86"/>
    </row>
    <row r="1173" spans="3:19" ht="21" customHeight="1">
      <c r="C1173" s="3"/>
      <c r="D1173" s="3"/>
      <c r="E1173" s="3"/>
      <c r="F1173" s="3"/>
      <c r="G1173" s="3"/>
      <c r="H1173" s="3"/>
      <c r="I1173" s="3"/>
      <c r="J1173" s="3"/>
      <c r="K1173" s="73"/>
      <c r="L1173" s="74"/>
      <c r="Q1173" s="3"/>
      <c r="S1173" s="86"/>
    </row>
    <row r="1174" spans="3:19" ht="21" customHeight="1">
      <c r="C1174" s="3"/>
      <c r="D1174" s="3"/>
      <c r="E1174" s="3"/>
      <c r="F1174" s="3"/>
      <c r="G1174" s="3"/>
      <c r="H1174" s="3"/>
      <c r="I1174" s="3"/>
      <c r="J1174" s="3"/>
      <c r="K1174" s="73"/>
      <c r="L1174" s="74"/>
      <c r="Q1174" s="3"/>
      <c r="S1174" s="86"/>
    </row>
    <row r="1175" spans="3:19" ht="21" customHeight="1">
      <c r="C1175" s="3"/>
      <c r="D1175" s="3"/>
      <c r="E1175" s="3"/>
      <c r="F1175" s="3"/>
      <c r="G1175" s="3"/>
      <c r="H1175" s="3"/>
      <c r="I1175" s="3"/>
      <c r="J1175" s="3"/>
      <c r="K1175" s="73"/>
      <c r="L1175" s="74"/>
      <c r="Q1175" s="3"/>
      <c r="S1175" s="86"/>
    </row>
    <row r="1176" spans="3:19" ht="21" customHeight="1">
      <c r="C1176" s="3"/>
      <c r="D1176" s="3"/>
      <c r="E1176" s="3"/>
      <c r="F1176" s="3"/>
      <c r="G1176" s="3"/>
      <c r="H1176" s="3"/>
      <c r="I1176" s="3"/>
      <c r="J1176" s="3"/>
      <c r="K1176" s="73"/>
      <c r="L1176" s="74"/>
      <c r="Q1176" s="3"/>
      <c r="S1176" s="86"/>
    </row>
    <row r="1177" spans="3:19" ht="21" customHeight="1">
      <c r="C1177" s="3"/>
      <c r="D1177" s="3"/>
      <c r="E1177" s="3"/>
      <c r="F1177" s="3"/>
      <c r="G1177" s="3"/>
      <c r="H1177" s="3"/>
      <c r="I1177" s="3"/>
      <c r="J1177" s="3"/>
      <c r="K1177" s="73"/>
      <c r="L1177" s="74"/>
      <c r="Q1177" s="3"/>
      <c r="S1177" s="86"/>
    </row>
    <row r="1178" spans="3:19" ht="21" customHeight="1">
      <c r="C1178" s="3"/>
      <c r="D1178" s="3"/>
      <c r="E1178" s="3"/>
      <c r="F1178" s="3"/>
      <c r="G1178" s="3"/>
      <c r="H1178" s="3"/>
      <c r="I1178" s="3"/>
      <c r="J1178" s="3"/>
      <c r="K1178" s="73"/>
      <c r="L1178" s="74"/>
      <c r="Q1178" s="3"/>
      <c r="S1178" s="86"/>
    </row>
    <row r="1179" spans="3:19" ht="21" customHeight="1">
      <c r="C1179" s="3"/>
      <c r="D1179" s="3"/>
      <c r="E1179" s="3"/>
      <c r="F1179" s="3"/>
      <c r="G1179" s="3"/>
      <c r="H1179" s="3"/>
      <c r="I1179" s="3"/>
      <c r="J1179" s="3"/>
      <c r="K1179" s="73"/>
      <c r="L1179" s="74"/>
      <c r="Q1179" s="3"/>
      <c r="S1179" s="86"/>
    </row>
    <row r="1180" spans="3:19" ht="21" customHeight="1">
      <c r="C1180" s="3"/>
      <c r="D1180" s="3"/>
      <c r="E1180" s="3"/>
      <c r="F1180" s="3"/>
      <c r="G1180" s="3"/>
      <c r="H1180" s="3"/>
      <c r="I1180" s="3"/>
      <c r="J1180" s="3"/>
      <c r="K1180" s="73"/>
      <c r="L1180" s="74"/>
      <c r="Q1180" s="3"/>
      <c r="S1180" s="86"/>
    </row>
    <row r="1181" spans="3:19" ht="21" customHeight="1">
      <c r="C1181" s="3"/>
      <c r="D1181" s="3"/>
      <c r="E1181" s="3"/>
      <c r="F1181" s="3"/>
      <c r="G1181" s="3"/>
      <c r="H1181" s="3"/>
      <c r="I1181" s="3"/>
      <c r="J1181" s="3"/>
      <c r="K1181" s="73"/>
      <c r="L1181" s="74"/>
      <c r="Q1181" s="3"/>
      <c r="S1181" s="86"/>
    </row>
    <row r="1182" spans="3:19" ht="21" customHeight="1">
      <c r="C1182" s="3"/>
      <c r="D1182" s="3"/>
      <c r="E1182" s="3"/>
      <c r="F1182" s="3"/>
      <c r="G1182" s="3"/>
      <c r="H1182" s="3"/>
      <c r="I1182" s="3"/>
      <c r="J1182" s="3"/>
      <c r="K1182" s="73"/>
      <c r="L1182" s="74"/>
      <c r="Q1182" s="3"/>
      <c r="S1182" s="86"/>
    </row>
    <row r="1183" spans="3:19" ht="21" customHeight="1">
      <c r="C1183" s="3"/>
      <c r="D1183" s="3"/>
      <c r="E1183" s="3"/>
      <c r="F1183" s="3"/>
      <c r="G1183" s="3"/>
      <c r="H1183" s="3"/>
      <c r="I1183" s="3"/>
      <c r="J1183" s="3"/>
      <c r="K1183" s="73"/>
      <c r="L1183" s="74"/>
      <c r="Q1183" s="3"/>
      <c r="S1183" s="86"/>
    </row>
    <row r="1184" spans="3:19" ht="21" customHeight="1">
      <c r="C1184" s="3"/>
      <c r="D1184" s="3"/>
      <c r="E1184" s="3"/>
      <c r="F1184" s="3"/>
      <c r="G1184" s="3"/>
      <c r="H1184" s="3"/>
      <c r="I1184" s="3"/>
      <c r="J1184" s="3"/>
      <c r="K1184" s="73"/>
      <c r="L1184" s="74"/>
      <c r="Q1184" s="3"/>
      <c r="S1184" s="86"/>
    </row>
    <row r="1185" spans="3:19" ht="21" customHeight="1">
      <c r="C1185" s="3"/>
      <c r="D1185" s="3"/>
      <c r="E1185" s="3"/>
      <c r="F1185" s="3"/>
      <c r="G1185" s="3"/>
      <c r="H1185" s="3"/>
      <c r="I1185" s="3"/>
      <c r="J1185" s="3"/>
      <c r="K1185" s="73"/>
      <c r="L1185" s="74"/>
      <c r="Q1185" s="3"/>
      <c r="S1185" s="86"/>
    </row>
    <row r="1186" spans="3:19" ht="21" customHeight="1">
      <c r="C1186" s="3"/>
      <c r="D1186" s="3"/>
      <c r="E1186" s="3"/>
      <c r="F1186" s="3"/>
      <c r="G1186" s="3"/>
      <c r="H1186" s="3"/>
      <c r="I1186" s="3"/>
      <c r="J1186" s="3"/>
      <c r="K1186" s="73"/>
      <c r="L1186" s="74"/>
      <c r="Q1186" s="3"/>
      <c r="S1186" s="86"/>
    </row>
    <row r="1187" spans="3:19" ht="21" customHeight="1">
      <c r="C1187" s="3"/>
      <c r="D1187" s="3"/>
      <c r="E1187" s="3"/>
      <c r="F1187" s="3"/>
      <c r="G1187" s="3"/>
      <c r="H1187" s="3"/>
      <c r="I1187" s="3"/>
      <c r="J1187" s="3"/>
      <c r="K1187" s="73"/>
      <c r="L1187" s="74"/>
      <c r="Q1187" s="3"/>
      <c r="S1187" s="86"/>
    </row>
    <row r="1188" spans="3:19" ht="21" customHeight="1">
      <c r="C1188" s="3"/>
      <c r="D1188" s="3"/>
      <c r="E1188" s="3"/>
      <c r="F1188" s="3"/>
      <c r="G1188" s="3"/>
      <c r="H1188" s="3"/>
      <c r="I1188" s="3"/>
      <c r="J1188" s="3"/>
      <c r="K1188" s="73"/>
      <c r="L1188" s="74"/>
      <c r="Q1188" s="3"/>
      <c r="S1188" s="86"/>
    </row>
    <row r="1189" spans="3:19" ht="21" customHeight="1">
      <c r="C1189" s="3"/>
      <c r="D1189" s="3"/>
      <c r="E1189" s="3"/>
      <c r="F1189" s="3"/>
      <c r="G1189" s="3"/>
      <c r="H1189" s="3"/>
      <c r="I1189" s="3"/>
      <c r="J1189" s="3"/>
      <c r="K1189" s="73"/>
      <c r="L1189" s="74"/>
      <c r="Q1189" s="3"/>
      <c r="S1189" s="86"/>
    </row>
    <row r="1190" spans="3:19" ht="21" customHeight="1">
      <c r="C1190" s="3"/>
      <c r="D1190" s="3"/>
      <c r="E1190" s="3"/>
      <c r="F1190" s="3"/>
      <c r="G1190" s="3"/>
      <c r="H1190" s="3"/>
      <c r="I1190" s="3"/>
      <c r="J1190" s="3"/>
      <c r="K1190" s="73"/>
      <c r="L1190" s="74"/>
      <c r="Q1190" s="3"/>
      <c r="S1190" s="86"/>
    </row>
    <row r="1191" spans="3:19" ht="21" customHeight="1">
      <c r="C1191" s="3"/>
      <c r="D1191" s="3"/>
      <c r="E1191" s="3"/>
      <c r="F1191" s="3"/>
      <c r="G1191" s="3"/>
      <c r="H1191" s="3"/>
      <c r="I1191" s="3"/>
      <c r="J1191" s="3"/>
      <c r="K1191" s="73"/>
      <c r="L1191" s="74"/>
      <c r="Q1191" s="3"/>
      <c r="S1191" s="86"/>
    </row>
    <row r="1192" spans="3:19" ht="21" customHeight="1">
      <c r="C1192" s="3"/>
      <c r="D1192" s="3"/>
      <c r="E1192" s="3"/>
      <c r="F1192" s="3"/>
      <c r="G1192" s="3"/>
      <c r="H1192" s="3"/>
      <c r="I1192" s="3"/>
      <c r="J1192" s="3"/>
      <c r="K1192" s="73"/>
      <c r="L1192" s="74"/>
      <c r="Q1192" s="3"/>
      <c r="S1192" s="86"/>
    </row>
    <row r="1193" spans="3:19" ht="21" customHeight="1">
      <c r="C1193" s="3"/>
      <c r="D1193" s="3"/>
      <c r="E1193" s="3"/>
      <c r="F1193" s="3"/>
      <c r="G1193" s="3"/>
      <c r="H1193" s="3"/>
      <c r="I1193" s="3"/>
      <c r="J1193" s="3"/>
      <c r="K1193" s="73"/>
      <c r="L1193" s="74"/>
      <c r="Q1193" s="3"/>
      <c r="S1193" s="86"/>
    </row>
    <row r="1194" spans="3:19" ht="21" customHeight="1">
      <c r="C1194" s="3"/>
      <c r="D1194" s="3"/>
      <c r="E1194" s="3"/>
      <c r="F1194" s="3"/>
      <c r="G1194" s="3"/>
      <c r="H1194" s="3"/>
      <c r="I1194" s="3"/>
      <c r="J1194" s="3"/>
      <c r="K1194" s="73"/>
      <c r="L1194" s="74"/>
      <c r="Q1194" s="3"/>
      <c r="S1194" s="86"/>
    </row>
    <row r="1195" spans="3:19" ht="21" customHeight="1">
      <c r="C1195" s="3"/>
      <c r="D1195" s="3"/>
      <c r="E1195" s="3"/>
      <c r="F1195" s="3"/>
      <c r="G1195" s="3"/>
      <c r="H1195" s="3"/>
      <c r="I1195" s="3"/>
      <c r="J1195" s="3"/>
      <c r="K1195" s="73"/>
      <c r="L1195" s="74"/>
      <c r="Q1195" s="3"/>
      <c r="S1195" s="86"/>
    </row>
    <row r="1196" spans="3:19" ht="21" customHeight="1">
      <c r="C1196" s="3"/>
      <c r="D1196" s="3"/>
      <c r="E1196" s="3"/>
      <c r="F1196" s="3"/>
      <c r="G1196" s="3"/>
      <c r="H1196" s="3"/>
      <c r="I1196" s="3"/>
      <c r="J1196" s="3"/>
      <c r="K1196" s="73"/>
      <c r="L1196" s="74"/>
      <c r="Q1196" s="3"/>
      <c r="S1196" s="86"/>
    </row>
    <row r="1197" spans="3:19" ht="21" customHeight="1">
      <c r="C1197" s="3"/>
      <c r="D1197" s="3"/>
      <c r="E1197" s="3"/>
      <c r="F1197" s="3"/>
      <c r="G1197" s="3"/>
      <c r="H1197" s="3"/>
      <c r="I1197" s="3"/>
      <c r="J1197" s="3"/>
      <c r="K1197" s="73"/>
      <c r="L1197" s="74"/>
      <c r="Q1197" s="3"/>
      <c r="S1197" s="86"/>
    </row>
    <row r="1198" spans="3:19" ht="21" customHeight="1">
      <c r="C1198" s="3"/>
      <c r="D1198" s="3"/>
      <c r="E1198" s="3"/>
      <c r="F1198" s="3"/>
      <c r="G1198" s="3"/>
      <c r="H1198" s="3"/>
      <c r="I1198" s="3"/>
      <c r="J1198" s="3"/>
      <c r="K1198" s="73"/>
      <c r="L1198" s="74"/>
      <c r="Q1198" s="3"/>
      <c r="S1198" s="86"/>
    </row>
    <row r="1199" spans="3:19" ht="21" customHeight="1">
      <c r="C1199" s="3"/>
      <c r="D1199" s="3"/>
      <c r="E1199" s="3"/>
      <c r="F1199" s="3"/>
      <c r="G1199" s="3"/>
      <c r="H1199" s="3"/>
      <c r="I1199" s="3"/>
      <c r="J1199" s="3"/>
      <c r="K1199" s="73"/>
      <c r="L1199" s="74"/>
      <c r="Q1199" s="3"/>
      <c r="S1199" s="86"/>
    </row>
    <row r="1200" spans="3:19" ht="21" customHeight="1">
      <c r="C1200" s="3"/>
      <c r="D1200" s="3"/>
      <c r="E1200" s="3"/>
      <c r="F1200" s="3"/>
      <c r="G1200" s="3"/>
      <c r="H1200" s="3"/>
      <c r="I1200" s="3"/>
      <c r="J1200" s="3"/>
      <c r="K1200" s="73"/>
      <c r="L1200" s="74"/>
      <c r="Q1200" s="3"/>
      <c r="S1200" s="86"/>
    </row>
    <row r="1201" spans="3:19" ht="21" customHeight="1">
      <c r="C1201" s="3"/>
      <c r="D1201" s="3"/>
      <c r="E1201" s="3"/>
      <c r="F1201" s="3"/>
      <c r="G1201" s="3"/>
      <c r="H1201" s="3"/>
      <c r="I1201" s="3"/>
      <c r="J1201" s="3"/>
      <c r="K1201" s="73"/>
      <c r="L1201" s="74"/>
      <c r="Q1201" s="3"/>
      <c r="S1201" s="86"/>
    </row>
    <row r="1202" spans="3:19" ht="21" customHeight="1">
      <c r="C1202" s="3"/>
      <c r="D1202" s="3"/>
      <c r="E1202" s="3"/>
      <c r="F1202" s="3"/>
      <c r="G1202" s="3"/>
      <c r="H1202" s="3"/>
      <c r="I1202" s="3"/>
      <c r="J1202" s="3"/>
      <c r="K1202" s="73"/>
      <c r="L1202" s="74"/>
      <c r="Q1202" s="3"/>
      <c r="S1202" s="86"/>
    </row>
    <row r="1203" spans="3:19" ht="21" customHeight="1">
      <c r="C1203" s="3"/>
      <c r="D1203" s="3"/>
      <c r="E1203" s="3"/>
      <c r="F1203" s="3"/>
      <c r="G1203" s="3"/>
      <c r="H1203" s="3"/>
      <c r="I1203" s="3"/>
      <c r="J1203" s="3"/>
      <c r="K1203" s="73"/>
      <c r="L1203" s="74"/>
      <c r="Q1203" s="3"/>
      <c r="S1203" s="86"/>
    </row>
    <row r="1204" spans="3:19" ht="21" customHeight="1">
      <c r="C1204" s="3"/>
      <c r="D1204" s="3"/>
      <c r="E1204" s="3"/>
      <c r="F1204" s="3"/>
      <c r="G1204" s="3"/>
      <c r="H1204" s="3"/>
      <c r="I1204" s="3"/>
      <c r="J1204" s="3"/>
      <c r="K1204" s="73"/>
      <c r="L1204" s="74"/>
      <c r="Q1204" s="3"/>
      <c r="S1204" s="86"/>
    </row>
    <row r="1205" spans="3:19" ht="21" customHeight="1">
      <c r="C1205" s="3"/>
      <c r="D1205" s="3"/>
      <c r="E1205" s="3"/>
      <c r="F1205" s="3"/>
      <c r="G1205" s="3"/>
      <c r="H1205" s="3"/>
      <c r="I1205" s="3"/>
      <c r="J1205" s="3"/>
      <c r="K1205" s="73"/>
      <c r="L1205" s="74"/>
      <c r="Q1205" s="3"/>
      <c r="S1205" s="86"/>
    </row>
    <row r="1206" spans="3:19" ht="21" customHeight="1">
      <c r="C1206" s="3"/>
      <c r="D1206" s="3"/>
      <c r="E1206" s="3"/>
      <c r="F1206" s="3"/>
      <c r="G1206" s="3"/>
      <c r="H1206" s="3"/>
      <c r="I1206" s="3"/>
      <c r="J1206" s="3"/>
      <c r="K1206" s="73"/>
      <c r="L1206" s="74"/>
      <c r="Q1206" s="3"/>
      <c r="S1206" s="86"/>
    </row>
    <row r="1207" spans="3:19" ht="21" customHeight="1">
      <c r="C1207" s="3"/>
      <c r="D1207" s="3"/>
      <c r="E1207" s="3"/>
      <c r="F1207" s="3"/>
      <c r="G1207" s="3"/>
      <c r="H1207" s="3"/>
      <c r="I1207" s="3"/>
      <c r="J1207" s="3"/>
      <c r="K1207" s="73"/>
      <c r="L1207" s="74"/>
      <c r="Q1207" s="3"/>
      <c r="S1207" s="86"/>
    </row>
    <row r="1208" spans="3:19" ht="21" customHeight="1">
      <c r="C1208" s="3"/>
      <c r="D1208" s="3"/>
      <c r="E1208" s="3"/>
      <c r="F1208" s="3"/>
      <c r="G1208" s="3"/>
      <c r="H1208" s="3"/>
      <c r="I1208" s="3"/>
      <c r="J1208" s="3"/>
      <c r="K1208" s="73"/>
      <c r="L1208" s="74"/>
      <c r="Q1208" s="3"/>
      <c r="S1208" s="86"/>
    </row>
    <row r="1209" spans="3:19" ht="21" customHeight="1">
      <c r="C1209" s="3"/>
      <c r="D1209" s="3"/>
      <c r="E1209" s="3"/>
      <c r="F1209" s="3"/>
      <c r="G1209" s="3"/>
      <c r="H1209" s="3"/>
      <c r="I1209" s="3"/>
      <c r="J1209" s="3"/>
      <c r="K1209" s="73"/>
      <c r="L1209" s="74"/>
      <c r="Q1209" s="3"/>
      <c r="S1209" s="86"/>
    </row>
    <row r="1210" spans="3:19" ht="21" customHeight="1">
      <c r="C1210" s="3"/>
      <c r="D1210" s="3"/>
      <c r="E1210" s="3"/>
      <c r="F1210" s="3"/>
      <c r="G1210" s="3"/>
      <c r="H1210" s="3"/>
      <c r="I1210" s="3"/>
      <c r="J1210" s="3"/>
      <c r="K1210" s="73"/>
      <c r="L1210" s="74"/>
      <c r="Q1210" s="3"/>
      <c r="S1210" s="86"/>
    </row>
    <row r="1211" spans="3:19" ht="21" customHeight="1">
      <c r="C1211" s="3"/>
      <c r="D1211" s="3"/>
      <c r="E1211" s="3"/>
      <c r="F1211" s="3"/>
      <c r="G1211" s="3"/>
      <c r="H1211" s="3"/>
      <c r="I1211" s="3"/>
      <c r="J1211" s="3"/>
      <c r="K1211" s="73"/>
      <c r="L1211" s="74"/>
      <c r="Q1211" s="3"/>
      <c r="S1211" s="86"/>
    </row>
    <row r="1212" spans="3:19" ht="21" customHeight="1">
      <c r="C1212" s="3"/>
      <c r="D1212" s="3"/>
      <c r="E1212" s="3"/>
      <c r="F1212" s="3"/>
      <c r="G1212" s="3"/>
      <c r="H1212" s="3"/>
      <c r="I1212" s="3"/>
      <c r="J1212" s="3"/>
      <c r="K1212" s="73"/>
      <c r="L1212" s="74"/>
      <c r="Q1212" s="3"/>
      <c r="S1212" s="86"/>
    </row>
    <row r="1213" spans="3:19" ht="21" customHeight="1">
      <c r="C1213" s="3"/>
      <c r="D1213" s="3"/>
      <c r="E1213" s="3"/>
      <c r="F1213" s="3"/>
      <c r="G1213" s="3"/>
      <c r="H1213" s="3"/>
      <c r="I1213" s="3"/>
      <c r="J1213" s="3"/>
      <c r="K1213" s="73"/>
      <c r="L1213" s="74"/>
      <c r="Q1213" s="3"/>
      <c r="S1213" s="86"/>
    </row>
    <row r="1214" spans="3:19" ht="21" customHeight="1">
      <c r="C1214" s="3"/>
      <c r="D1214" s="3"/>
      <c r="E1214" s="3"/>
      <c r="F1214" s="3"/>
      <c r="G1214" s="3"/>
      <c r="H1214" s="3"/>
      <c r="I1214" s="3"/>
      <c r="J1214" s="3"/>
      <c r="K1214" s="73"/>
      <c r="L1214" s="74"/>
      <c r="Q1214" s="3"/>
      <c r="S1214" s="86"/>
    </row>
    <row r="1215" spans="3:19" ht="21" customHeight="1">
      <c r="C1215" s="3"/>
      <c r="D1215" s="3"/>
      <c r="E1215" s="3"/>
      <c r="F1215" s="3"/>
      <c r="G1215" s="3"/>
      <c r="H1215" s="3"/>
      <c r="I1215" s="3"/>
      <c r="J1215" s="3"/>
      <c r="K1215" s="73"/>
      <c r="L1215" s="74"/>
      <c r="Q1215" s="3"/>
      <c r="S1215" s="86"/>
    </row>
    <row r="1216" spans="3:19" ht="21" customHeight="1">
      <c r="C1216" s="3"/>
      <c r="D1216" s="3"/>
      <c r="E1216" s="3"/>
      <c r="F1216" s="3"/>
      <c r="G1216" s="3"/>
      <c r="H1216" s="3"/>
      <c r="I1216" s="3"/>
      <c r="J1216" s="3"/>
      <c r="K1216" s="73"/>
      <c r="L1216" s="74"/>
      <c r="Q1216" s="3"/>
      <c r="S1216" s="86"/>
    </row>
    <row r="1217" spans="3:19" ht="21" customHeight="1">
      <c r="C1217" s="3"/>
      <c r="D1217" s="3"/>
      <c r="E1217" s="3"/>
      <c r="F1217" s="3"/>
      <c r="G1217" s="3"/>
      <c r="H1217" s="3"/>
      <c r="I1217" s="3"/>
      <c r="J1217" s="3"/>
      <c r="K1217" s="73"/>
      <c r="L1217" s="74"/>
      <c r="Q1217" s="3"/>
      <c r="S1217" s="86"/>
    </row>
    <row r="1218" spans="3:19" ht="21" customHeight="1">
      <c r="C1218" s="3"/>
      <c r="D1218" s="3"/>
      <c r="E1218" s="3"/>
      <c r="F1218" s="3"/>
      <c r="G1218" s="3"/>
      <c r="H1218" s="3"/>
      <c r="I1218" s="3"/>
      <c r="J1218" s="3"/>
      <c r="K1218" s="73"/>
      <c r="L1218" s="74"/>
      <c r="Q1218" s="3"/>
      <c r="S1218" s="86"/>
    </row>
    <row r="1219" spans="3:19" ht="21" customHeight="1">
      <c r="C1219" s="3"/>
      <c r="D1219" s="3"/>
      <c r="E1219" s="3"/>
      <c r="F1219" s="3"/>
      <c r="G1219" s="3"/>
      <c r="H1219" s="3"/>
      <c r="I1219" s="3"/>
      <c r="J1219" s="3"/>
      <c r="K1219" s="73"/>
      <c r="L1219" s="74"/>
      <c r="Q1219" s="3"/>
      <c r="S1219" s="86"/>
    </row>
    <row r="1220" spans="3:19" ht="21" customHeight="1">
      <c r="C1220" s="3"/>
      <c r="D1220" s="3"/>
      <c r="E1220" s="3"/>
      <c r="F1220" s="3"/>
      <c r="G1220" s="3"/>
      <c r="H1220" s="3"/>
      <c r="I1220" s="3"/>
      <c r="J1220" s="3"/>
      <c r="K1220" s="73"/>
      <c r="L1220" s="74"/>
      <c r="Q1220" s="3"/>
      <c r="S1220" s="86"/>
    </row>
    <row r="1221" spans="3:19" ht="21" customHeight="1">
      <c r="C1221" s="3"/>
      <c r="D1221" s="3"/>
      <c r="E1221" s="3"/>
      <c r="F1221" s="3"/>
      <c r="G1221" s="3"/>
      <c r="H1221" s="3"/>
      <c r="I1221" s="3"/>
      <c r="J1221" s="3"/>
      <c r="K1221" s="73"/>
      <c r="L1221" s="74"/>
      <c r="Q1221" s="3"/>
      <c r="S1221" s="86"/>
    </row>
    <row r="1222" spans="3:19" ht="21" customHeight="1">
      <c r="C1222" s="3"/>
      <c r="D1222" s="3"/>
      <c r="E1222" s="3"/>
      <c r="F1222" s="3"/>
      <c r="G1222" s="3"/>
      <c r="H1222" s="3"/>
      <c r="I1222" s="3"/>
      <c r="J1222" s="3"/>
      <c r="K1222" s="73"/>
      <c r="L1222" s="74"/>
      <c r="Q1222" s="3"/>
      <c r="S1222" s="86"/>
    </row>
    <row r="1223" spans="3:19" ht="21" customHeight="1">
      <c r="C1223" s="3"/>
      <c r="D1223" s="3"/>
      <c r="E1223" s="3"/>
      <c r="F1223" s="3"/>
      <c r="G1223" s="3"/>
      <c r="H1223" s="3"/>
      <c r="I1223" s="3"/>
      <c r="J1223" s="3"/>
      <c r="K1223" s="73"/>
      <c r="L1223" s="74"/>
      <c r="Q1223" s="3"/>
      <c r="S1223" s="86"/>
    </row>
    <row r="1224" spans="3:19" ht="21" customHeight="1">
      <c r="C1224" s="3"/>
      <c r="D1224" s="3"/>
      <c r="E1224" s="3"/>
      <c r="F1224" s="3"/>
      <c r="G1224" s="3"/>
      <c r="H1224" s="3"/>
      <c r="I1224" s="3"/>
      <c r="J1224" s="3"/>
      <c r="K1224" s="73"/>
      <c r="L1224" s="74"/>
      <c r="Q1224" s="3"/>
      <c r="S1224" s="86"/>
    </row>
    <row r="1225" spans="3:19" ht="21" customHeight="1">
      <c r="C1225" s="3"/>
      <c r="D1225" s="3"/>
      <c r="E1225" s="3"/>
      <c r="F1225" s="3"/>
      <c r="G1225" s="3"/>
      <c r="H1225" s="3"/>
      <c r="I1225" s="3"/>
      <c r="J1225" s="3"/>
      <c r="K1225" s="73"/>
      <c r="L1225" s="74"/>
      <c r="Q1225" s="3"/>
      <c r="S1225" s="86"/>
    </row>
    <row r="1226" spans="3:19" ht="21" customHeight="1">
      <c r="C1226" s="3"/>
      <c r="D1226" s="3"/>
      <c r="E1226" s="3"/>
      <c r="F1226" s="3"/>
      <c r="G1226" s="3"/>
      <c r="H1226" s="3"/>
      <c r="I1226" s="3"/>
      <c r="J1226" s="3"/>
      <c r="K1226" s="73"/>
      <c r="L1226" s="74"/>
      <c r="Q1226" s="3"/>
      <c r="S1226" s="86"/>
    </row>
    <row r="1227" spans="3:19" ht="21" customHeight="1">
      <c r="C1227" s="3"/>
      <c r="D1227" s="3"/>
      <c r="E1227" s="3"/>
      <c r="F1227" s="3"/>
      <c r="G1227" s="3"/>
      <c r="H1227" s="3"/>
      <c r="I1227" s="3"/>
      <c r="J1227" s="3"/>
      <c r="K1227" s="73"/>
      <c r="L1227" s="74"/>
      <c r="Q1227" s="3"/>
      <c r="S1227" s="86"/>
    </row>
    <row r="1228" spans="3:19" ht="21" customHeight="1">
      <c r="C1228" s="3"/>
      <c r="D1228" s="3"/>
      <c r="E1228" s="3"/>
      <c r="F1228" s="3"/>
      <c r="G1228" s="3"/>
      <c r="H1228" s="3"/>
      <c r="I1228" s="3"/>
      <c r="J1228" s="3"/>
      <c r="K1228" s="73"/>
      <c r="L1228" s="74"/>
      <c r="Q1228" s="3"/>
      <c r="S1228" s="86"/>
    </row>
    <row r="1229" spans="3:19" ht="21" customHeight="1">
      <c r="C1229" s="3"/>
      <c r="D1229" s="3"/>
      <c r="E1229" s="3"/>
      <c r="F1229" s="3"/>
      <c r="G1229" s="3"/>
      <c r="H1229" s="3"/>
      <c r="I1229" s="3"/>
      <c r="J1229" s="3"/>
      <c r="K1229" s="73"/>
      <c r="L1229" s="74"/>
      <c r="Q1229" s="3"/>
      <c r="S1229" s="86"/>
    </row>
    <row r="1230" spans="3:19" ht="21" customHeight="1">
      <c r="C1230" s="3"/>
      <c r="D1230" s="3"/>
      <c r="E1230" s="3"/>
      <c r="F1230" s="3"/>
      <c r="G1230" s="3"/>
      <c r="H1230" s="3"/>
      <c r="I1230" s="3"/>
      <c r="J1230" s="3"/>
      <c r="K1230" s="73"/>
      <c r="L1230" s="74"/>
      <c r="Q1230" s="3"/>
      <c r="S1230" s="86"/>
    </row>
    <row r="1231" spans="3:19" ht="21" customHeight="1">
      <c r="C1231" s="3"/>
      <c r="D1231" s="3"/>
      <c r="E1231" s="3"/>
      <c r="F1231" s="3"/>
      <c r="G1231" s="3"/>
      <c r="H1231" s="3"/>
      <c r="I1231" s="3"/>
      <c r="J1231" s="3"/>
      <c r="K1231" s="73"/>
      <c r="L1231" s="74"/>
      <c r="Q1231" s="3"/>
      <c r="S1231" s="86"/>
    </row>
    <row r="1232" spans="3:19" ht="21" customHeight="1">
      <c r="C1232" s="3"/>
      <c r="D1232" s="3"/>
      <c r="E1232" s="3"/>
      <c r="F1232" s="3"/>
      <c r="G1232" s="3"/>
      <c r="H1232" s="3"/>
      <c r="I1232" s="3"/>
      <c r="J1232" s="3"/>
      <c r="K1232" s="73"/>
      <c r="L1232" s="74"/>
      <c r="Q1232" s="3"/>
      <c r="S1232" s="86"/>
    </row>
    <row r="1233" spans="3:19" ht="21" customHeight="1">
      <c r="C1233" s="3"/>
      <c r="D1233" s="3"/>
      <c r="E1233" s="3"/>
      <c r="F1233" s="3"/>
      <c r="G1233" s="3"/>
      <c r="H1233" s="3"/>
      <c r="I1233" s="3"/>
      <c r="J1233" s="3"/>
      <c r="K1233" s="73"/>
      <c r="L1233" s="74"/>
      <c r="Q1233" s="3"/>
      <c r="S1233" s="86"/>
    </row>
    <row r="1234" spans="3:19" ht="21" customHeight="1">
      <c r="C1234" s="3"/>
      <c r="D1234" s="3"/>
      <c r="E1234" s="3"/>
      <c r="F1234" s="3"/>
      <c r="G1234" s="3"/>
      <c r="H1234" s="3"/>
      <c r="I1234" s="3"/>
      <c r="J1234" s="3"/>
      <c r="K1234" s="73"/>
      <c r="L1234" s="74"/>
      <c r="Q1234" s="3"/>
      <c r="S1234" s="86"/>
    </row>
    <row r="1235" spans="3:19" ht="21" customHeight="1">
      <c r="C1235" s="3"/>
      <c r="D1235" s="3"/>
      <c r="E1235" s="3"/>
      <c r="F1235" s="3"/>
      <c r="G1235" s="3"/>
      <c r="H1235" s="3"/>
      <c r="I1235" s="3"/>
      <c r="J1235" s="3"/>
      <c r="K1235" s="73"/>
      <c r="L1235" s="74"/>
      <c r="Q1235" s="3"/>
      <c r="S1235" s="86"/>
    </row>
    <row r="1236" spans="3:19" ht="21" customHeight="1">
      <c r="C1236" s="3"/>
      <c r="D1236" s="3"/>
      <c r="E1236" s="3"/>
      <c r="F1236" s="3"/>
      <c r="G1236" s="3"/>
      <c r="H1236" s="3"/>
      <c r="I1236" s="3"/>
      <c r="J1236" s="3"/>
      <c r="K1236" s="73"/>
      <c r="L1236" s="74"/>
      <c r="Q1236" s="3"/>
      <c r="S1236" s="86"/>
    </row>
    <row r="1237" spans="3:19" ht="21" customHeight="1">
      <c r="C1237" s="3"/>
      <c r="D1237" s="3"/>
      <c r="E1237" s="3"/>
      <c r="F1237" s="3"/>
      <c r="G1237" s="3"/>
      <c r="H1237" s="3"/>
      <c r="I1237" s="3"/>
      <c r="J1237" s="3"/>
      <c r="K1237" s="73"/>
      <c r="L1237" s="74"/>
      <c r="Q1237" s="3"/>
      <c r="S1237" s="86"/>
    </row>
    <row r="1238" spans="3:19" ht="21" customHeight="1">
      <c r="C1238" s="3"/>
      <c r="D1238" s="3"/>
      <c r="E1238" s="3"/>
      <c r="F1238" s="3"/>
      <c r="G1238" s="3"/>
      <c r="H1238" s="3"/>
      <c r="I1238" s="3"/>
      <c r="J1238" s="3"/>
      <c r="K1238" s="73"/>
      <c r="L1238" s="74"/>
      <c r="Q1238" s="3"/>
      <c r="S1238" s="86"/>
    </row>
    <row r="1239" spans="3:19" ht="21" customHeight="1">
      <c r="C1239" s="3"/>
      <c r="D1239" s="3"/>
      <c r="E1239" s="3"/>
      <c r="F1239" s="3"/>
      <c r="G1239" s="3"/>
      <c r="H1239" s="3"/>
      <c r="I1239" s="3"/>
      <c r="J1239" s="3"/>
      <c r="K1239" s="73"/>
      <c r="L1239" s="74"/>
      <c r="Q1239" s="3"/>
      <c r="S1239" s="86"/>
    </row>
    <row r="1240" spans="3:19" ht="21" customHeight="1">
      <c r="C1240" s="3"/>
      <c r="D1240" s="3"/>
      <c r="E1240" s="3"/>
      <c r="F1240" s="3"/>
      <c r="G1240" s="3"/>
      <c r="H1240" s="3"/>
      <c r="I1240" s="3"/>
      <c r="J1240" s="3"/>
      <c r="K1240" s="73"/>
      <c r="L1240" s="74"/>
      <c r="Q1240" s="3"/>
      <c r="S1240" s="86"/>
    </row>
    <row r="1241" spans="3:19" ht="21" customHeight="1">
      <c r="C1241" s="3"/>
      <c r="D1241" s="3"/>
      <c r="E1241" s="3"/>
      <c r="F1241" s="3"/>
      <c r="G1241" s="3"/>
      <c r="H1241" s="3"/>
      <c r="I1241" s="3"/>
      <c r="J1241" s="3"/>
      <c r="K1241" s="73"/>
      <c r="L1241" s="74"/>
      <c r="Q1241" s="3"/>
      <c r="S1241" s="86"/>
    </row>
    <row r="1242" spans="3:19" ht="21" customHeight="1">
      <c r="C1242" s="3"/>
      <c r="D1242" s="3"/>
      <c r="E1242" s="3"/>
      <c r="F1242" s="3"/>
      <c r="G1242" s="3"/>
      <c r="H1242" s="3"/>
      <c r="I1242" s="3"/>
      <c r="J1242" s="3"/>
      <c r="K1242" s="73"/>
      <c r="L1242" s="74"/>
      <c r="Q1242" s="3"/>
      <c r="S1242" s="86"/>
    </row>
    <row r="1243" spans="3:19" ht="21" customHeight="1">
      <c r="C1243" s="3"/>
      <c r="D1243" s="3"/>
      <c r="E1243" s="3"/>
      <c r="F1243" s="3"/>
      <c r="G1243" s="3"/>
      <c r="H1243" s="3"/>
      <c r="I1243" s="3"/>
      <c r="J1243" s="3"/>
      <c r="K1243" s="73"/>
      <c r="L1243" s="74"/>
      <c r="Q1243" s="3"/>
      <c r="S1243" s="86"/>
    </row>
    <row r="1244" spans="3:19" ht="21" customHeight="1">
      <c r="C1244" s="3"/>
      <c r="D1244" s="3"/>
      <c r="E1244" s="3"/>
      <c r="F1244" s="3"/>
      <c r="G1244" s="3"/>
      <c r="H1244" s="3"/>
      <c r="I1244" s="3"/>
      <c r="J1244" s="3"/>
      <c r="K1244" s="73"/>
      <c r="L1244" s="74"/>
      <c r="Q1244" s="3"/>
      <c r="S1244" s="86"/>
    </row>
    <row r="1245" spans="3:19" ht="21" customHeight="1">
      <c r="C1245" s="3"/>
      <c r="D1245" s="3"/>
      <c r="E1245" s="3"/>
      <c r="F1245" s="3"/>
      <c r="G1245" s="3"/>
      <c r="H1245" s="3"/>
      <c r="I1245" s="3"/>
      <c r="J1245" s="3"/>
      <c r="K1245" s="73"/>
      <c r="L1245" s="74"/>
      <c r="Q1245" s="3"/>
      <c r="S1245" s="86"/>
    </row>
    <row r="1246" spans="3:19" ht="21" customHeight="1">
      <c r="C1246" s="3"/>
      <c r="D1246" s="3"/>
      <c r="E1246" s="3"/>
      <c r="F1246" s="3"/>
      <c r="G1246" s="3"/>
      <c r="H1246" s="3"/>
      <c r="I1246" s="3"/>
      <c r="J1246" s="3"/>
      <c r="K1246" s="73"/>
      <c r="L1246" s="74"/>
      <c r="Q1246" s="3"/>
      <c r="S1246" s="86"/>
    </row>
    <row r="1247" spans="3:19" ht="21" customHeight="1">
      <c r="C1247" s="3"/>
      <c r="D1247" s="3"/>
      <c r="E1247" s="3"/>
      <c r="F1247" s="3"/>
      <c r="G1247" s="3"/>
      <c r="H1247" s="3"/>
      <c r="I1247" s="3"/>
      <c r="J1247" s="3"/>
      <c r="K1247" s="73"/>
      <c r="L1247" s="74"/>
      <c r="Q1247" s="3"/>
      <c r="S1247" s="86"/>
    </row>
    <row r="1248" spans="3:19" ht="21" customHeight="1">
      <c r="C1248" s="3"/>
      <c r="D1248" s="3"/>
      <c r="E1248" s="3"/>
      <c r="F1248" s="3"/>
      <c r="G1248" s="3"/>
      <c r="H1248" s="3"/>
      <c r="I1248" s="3"/>
      <c r="J1248" s="3"/>
      <c r="K1248" s="73"/>
      <c r="L1248" s="74"/>
      <c r="Q1248" s="3"/>
      <c r="S1248" s="86"/>
    </row>
    <row r="1249" spans="3:19" ht="21" customHeight="1">
      <c r="C1249" s="3"/>
      <c r="D1249" s="3"/>
      <c r="E1249" s="3"/>
      <c r="F1249" s="3"/>
      <c r="G1249" s="3"/>
      <c r="H1249" s="3"/>
      <c r="I1249" s="3"/>
      <c r="J1249" s="3"/>
      <c r="K1249" s="73"/>
      <c r="L1249" s="74"/>
      <c r="Q1249" s="3"/>
      <c r="S1249" s="86"/>
    </row>
    <row r="1250" spans="3:19" ht="21" customHeight="1">
      <c r="C1250" s="3"/>
      <c r="D1250" s="3"/>
      <c r="E1250" s="3"/>
      <c r="F1250" s="3"/>
      <c r="G1250" s="3"/>
      <c r="H1250" s="3"/>
      <c r="I1250" s="3"/>
      <c r="J1250" s="3"/>
      <c r="K1250" s="73"/>
      <c r="L1250" s="74"/>
      <c r="Q1250" s="3"/>
      <c r="S1250" s="86"/>
    </row>
    <row r="1251" spans="3:19" ht="21" customHeight="1">
      <c r="C1251" s="3"/>
      <c r="D1251" s="3"/>
      <c r="E1251" s="3"/>
      <c r="F1251" s="3"/>
      <c r="G1251" s="3"/>
      <c r="H1251" s="3"/>
      <c r="I1251" s="3"/>
      <c r="J1251" s="3"/>
      <c r="K1251" s="73"/>
      <c r="L1251" s="74"/>
      <c r="Q1251" s="3"/>
      <c r="S1251" s="86"/>
    </row>
    <row r="1252" spans="3:19" ht="21" customHeight="1">
      <c r="C1252" s="3"/>
      <c r="D1252" s="3"/>
      <c r="E1252" s="3"/>
      <c r="F1252" s="3"/>
      <c r="G1252" s="3"/>
      <c r="H1252" s="3"/>
      <c r="I1252" s="3"/>
      <c r="J1252" s="3"/>
      <c r="K1252" s="73"/>
      <c r="L1252" s="74"/>
      <c r="Q1252" s="3"/>
      <c r="S1252" s="86"/>
    </row>
    <row r="1253" spans="3:19" ht="21" customHeight="1">
      <c r="C1253" s="3"/>
      <c r="D1253" s="3"/>
      <c r="E1253" s="3"/>
      <c r="F1253" s="3"/>
      <c r="G1253" s="3"/>
      <c r="H1253" s="3"/>
      <c r="I1253" s="3"/>
      <c r="J1253" s="3"/>
      <c r="K1253" s="73"/>
      <c r="L1253" s="74"/>
      <c r="Q1253" s="3"/>
      <c r="S1253" s="86"/>
    </row>
    <row r="1254" spans="3:19" ht="21" customHeight="1">
      <c r="C1254" s="3"/>
      <c r="D1254" s="3"/>
      <c r="E1254" s="3"/>
      <c r="F1254" s="3"/>
      <c r="G1254" s="3"/>
      <c r="H1254" s="3"/>
      <c r="I1254" s="3"/>
      <c r="J1254" s="3"/>
      <c r="K1254" s="73"/>
      <c r="L1254" s="74"/>
      <c r="Q1254" s="3"/>
      <c r="S1254" s="86"/>
    </row>
    <row r="1255" spans="3:19" ht="21" customHeight="1">
      <c r="C1255" s="3"/>
      <c r="D1255" s="3"/>
      <c r="E1255" s="3"/>
      <c r="F1255" s="3"/>
      <c r="G1255" s="3"/>
      <c r="H1255" s="3"/>
      <c r="I1255" s="3"/>
      <c r="J1255" s="3"/>
      <c r="K1255" s="73"/>
      <c r="L1255" s="74"/>
      <c r="Q1255" s="3"/>
      <c r="S1255" s="86"/>
    </row>
    <row r="1256" spans="3:19" ht="21" customHeight="1">
      <c r="C1256" s="3"/>
      <c r="D1256" s="3"/>
      <c r="E1256" s="3"/>
      <c r="F1256" s="3"/>
      <c r="G1256" s="3"/>
      <c r="H1256" s="3"/>
      <c r="I1256" s="3"/>
      <c r="J1256" s="3"/>
      <c r="K1256" s="73"/>
      <c r="L1256" s="74"/>
      <c r="Q1256" s="3"/>
      <c r="S1256" s="86"/>
    </row>
    <row r="1257" spans="3:19" ht="21" customHeight="1">
      <c r="C1257" s="3"/>
      <c r="D1257" s="3"/>
      <c r="E1257" s="3"/>
      <c r="F1257" s="3"/>
      <c r="G1257" s="3"/>
      <c r="H1257" s="3"/>
      <c r="I1257" s="3"/>
      <c r="J1257" s="3"/>
      <c r="K1257" s="73"/>
      <c r="L1257" s="74"/>
      <c r="Q1257" s="3"/>
      <c r="S1257" s="86"/>
    </row>
    <row r="1258" spans="3:19" ht="21" customHeight="1">
      <c r="C1258" s="3"/>
      <c r="D1258" s="3"/>
      <c r="E1258" s="3"/>
      <c r="F1258" s="3"/>
      <c r="G1258" s="3"/>
      <c r="H1258" s="3"/>
      <c r="I1258" s="3"/>
      <c r="J1258" s="3"/>
      <c r="K1258" s="73"/>
      <c r="L1258" s="74"/>
      <c r="Q1258" s="3"/>
      <c r="S1258" s="86"/>
    </row>
    <row r="1259" spans="3:19" ht="21" customHeight="1">
      <c r="C1259" s="3"/>
      <c r="D1259" s="3"/>
      <c r="E1259" s="3"/>
      <c r="F1259" s="3"/>
      <c r="G1259" s="3"/>
      <c r="H1259" s="3"/>
      <c r="I1259" s="3"/>
      <c r="J1259" s="3"/>
      <c r="K1259" s="73"/>
      <c r="L1259" s="74"/>
      <c r="Q1259" s="3"/>
      <c r="S1259" s="86"/>
    </row>
    <row r="1260" spans="3:19" ht="21" customHeight="1">
      <c r="C1260" s="3"/>
      <c r="D1260" s="3"/>
      <c r="E1260" s="3"/>
      <c r="F1260" s="3"/>
      <c r="G1260" s="3"/>
      <c r="H1260" s="3"/>
      <c r="I1260" s="3"/>
      <c r="J1260" s="3"/>
      <c r="K1260" s="73"/>
      <c r="L1260" s="74"/>
      <c r="Q1260" s="3"/>
      <c r="S1260" s="86"/>
    </row>
    <row r="1261" spans="3:19" ht="21" customHeight="1">
      <c r="C1261" s="3"/>
      <c r="D1261" s="3"/>
      <c r="E1261" s="3"/>
      <c r="F1261" s="3"/>
      <c r="G1261" s="3"/>
      <c r="H1261" s="3"/>
      <c r="I1261" s="3"/>
      <c r="J1261" s="3"/>
      <c r="K1261" s="73"/>
      <c r="L1261" s="74"/>
      <c r="Q1261" s="3"/>
      <c r="S1261" s="86"/>
    </row>
    <row r="1262" spans="3:19" ht="21" customHeight="1">
      <c r="C1262" s="3"/>
      <c r="D1262" s="3"/>
      <c r="E1262" s="3"/>
      <c r="F1262" s="3"/>
      <c r="G1262" s="3"/>
      <c r="H1262" s="3"/>
      <c r="I1262" s="3"/>
      <c r="J1262" s="3"/>
      <c r="K1262" s="73"/>
      <c r="L1262" s="74"/>
      <c r="Q1262" s="3"/>
      <c r="S1262" s="86"/>
    </row>
    <row r="1263" spans="3:19" ht="21" customHeight="1">
      <c r="C1263" s="3"/>
      <c r="D1263" s="3"/>
      <c r="E1263" s="3"/>
      <c r="F1263" s="3"/>
      <c r="G1263" s="3"/>
      <c r="H1263" s="3"/>
      <c r="I1263" s="3"/>
      <c r="J1263" s="3"/>
      <c r="K1263" s="73"/>
      <c r="L1263" s="74"/>
      <c r="Q1263" s="3"/>
      <c r="S1263" s="86"/>
    </row>
    <row r="1264" spans="3:19" ht="21" customHeight="1">
      <c r="C1264" s="3"/>
      <c r="D1264" s="3"/>
      <c r="E1264" s="3"/>
      <c r="F1264" s="3"/>
      <c r="G1264" s="3"/>
      <c r="H1264" s="3"/>
      <c r="I1264" s="3"/>
      <c r="J1264" s="3"/>
      <c r="K1264" s="73"/>
      <c r="L1264" s="74"/>
      <c r="Q1264" s="3"/>
      <c r="S1264" s="86"/>
    </row>
    <row r="1265" spans="3:19" ht="21" customHeight="1">
      <c r="C1265" s="3"/>
      <c r="D1265" s="3"/>
      <c r="E1265" s="3"/>
      <c r="F1265" s="3"/>
      <c r="G1265" s="3"/>
      <c r="H1265" s="3"/>
      <c r="I1265" s="3"/>
      <c r="J1265" s="3"/>
      <c r="K1265" s="73"/>
      <c r="L1265" s="74"/>
      <c r="Q1265" s="3"/>
      <c r="S1265" s="86"/>
    </row>
    <row r="1266" spans="3:19" ht="21" customHeight="1">
      <c r="C1266" s="3"/>
      <c r="D1266" s="3"/>
      <c r="E1266" s="3"/>
      <c r="F1266" s="3"/>
      <c r="G1266" s="3"/>
      <c r="H1266" s="3"/>
      <c r="I1266" s="3"/>
      <c r="J1266" s="3"/>
      <c r="K1266" s="73"/>
      <c r="L1266" s="74"/>
      <c r="Q1266" s="3"/>
      <c r="S1266" s="86"/>
    </row>
    <row r="1267" spans="3:19" ht="21" customHeight="1">
      <c r="C1267" s="3"/>
      <c r="D1267" s="3"/>
      <c r="E1267" s="3"/>
      <c r="F1267" s="3"/>
      <c r="G1267" s="3"/>
      <c r="H1267" s="3"/>
      <c r="I1267" s="3"/>
      <c r="J1267" s="3"/>
      <c r="K1267" s="73"/>
      <c r="L1267" s="74"/>
      <c r="Q1267" s="3"/>
      <c r="S1267" s="86"/>
    </row>
    <row r="1268" spans="3:19" ht="21" customHeight="1">
      <c r="C1268" s="3"/>
      <c r="D1268" s="3"/>
      <c r="E1268" s="3"/>
      <c r="F1268" s="3"/>
      <c r="G1268" s="3"/>
      <c r="H1268" s="3"/>
      <c r="I1268" s="3"/>
      <c r="J1268" s="3"/>
      <c r="K1268" s="73"/>
      <c r="L1268" s="74"/>
      <c r="Q1268" s="3"/>
      <c r="S1268" s="86"/>
    </row>
    <row r="1269" spans="3:19" ht="21" customHeight="1">
      <c r="C1269" s="3"/>
      <c r="D1269" s="3"/>
      <c r="E1269" s="3"/>
      <c r="F1269" s="3"/>
      <c r="G1269" s="3"/>
      <c r="H1269" s="3"/>
      <c r="I1269" s="3"/>
      <c r="J1269" s="3"/>
      <c r="K1269" s="73"/>
      <c r="L1269" s="74"/>
      <c r="Q1269" s="3"/>
      <c r="S1269" s="86"/>
    </row>
    <row r="1270" spans="3:19" ht="21" customHeight="1">
      <c r="C1270" s="3"/>
      <c r="D1270" s="3"/>
      <c r="E1270" s="3"/>
      <c r="F1270" s="3"/>
      <c r="G1270" s="3"/>
      <c r="H1270" s="3"/>
      <c r="I1270" s="3"/>
      <c r="J1270" s="3"/>
      <c r="K1270" s="73"/>
      <c r="L1270" s="74"/>
      <c r="Q1270" s="3"/>
      <c r="S1270" s="86"/>
    </row>
    <row r="1271" spans="3:19" ht="21" customHeight="1">
      <c r="C1271" s="3"/>
      <c r="D1271" s="3"/>
      <c r="E1271" s="3"/>
      <c r="F1271" s="3"/>
      <c r="G1271" s="3"/>
      <c r="H1271" s="3"/>
      <c r="I1271" s="3"/>
      <c r="J1271" s="3"/>
      <c r="K1271" s="73"/>
      <c r="L1271" s="74"/>
      <c r="Q1271" s="3"/>
      <c r="S1271" s="86"/>
    </row>
    <row r="1272" spans="3:19" ht="21" customHeight="1">
      <c r="C1272" s="3"/>
      <c r="D1272" s="3"/>
      <c r="E1272" s="3"/>
      <c r="F1272" s="3"/>
      <c r="G1272" s="3"/>
      <c r="H1272" s="3"/>
      <c r="I1272" s="3"/>
      <c r="J1272" s="3"/>
      <c r="K1272" s="73"/>
      <c r="L1272" s="74"/>
      <c r="Q1272" s="3"/>
      <c r="S1272" s="86"/>
    </row>
    <row r="1273" spans="3:19" ht="21" customHeight="1">
      <c r="C1273" s="3"/>
      <c r="D1273" s="3"/>
      <c r="E1273" s="3"/>
      <c r="F1273" s="3"/>
      <c r="G1273" s="3"/>
      <c r="H1273" s="3"/>
      <c r="I1273" s="3"/>
      <c r="J1273" s="3"/>
      <c r="K1273" s="73"/>
      <c r="L1273" s="74"/>
      <c r="Q1273" s="3"/>
      <c r="S1273" s="86"/>
    </row>
    <row r="1274" spans="3:19" ht="21" customHeight="1">
      <c r="C1274" s="3"/>
      <c r="D1274" s="3"/>
      <c r="E1274" s="3"/>
      <c r="F1274" s="3"/>
      <c r="G1274" s="3"/>
      <c r="H1274" s="3"/>
      <c r="I1274" s="3"/>
      <c r="J1274" s="3"/>
      <c r="K1274" s="73"/>
      <c r="L1274" s="74"/>
      <c r="Q1274" s="3"/>
      <c r="S1274" s="86"/>
    </row>
    <row r="1275" spans="3:19" ht="21" customHeight="1">
      <c r="C1275" s="3"/>
      <c r="D1275" s="3"/>
      <c r="E1275" s="3"/>
      <c r="F1275" s="3"/>
      <c r="G1275" s="3"/>
      <c r="H1275" s="3"/>
      <c r="I1275" s="3"/>
      <c r="J1275" s="3"/>
      <c r="K1275" s="73"/>
      <c r="L1275" s="74"/>
      <c r="Q1275" s="3"/>
      <c r="S1275" s="86"/>
    </row>
    <row r="1276" spans="3:19" ht="21" customHeight="1">
      <c r="C1276" s="3"/>
      <c r="D1276" s="3"/>
      <c r="E1276" s="3"/>
      <c r="F1276" s="3"/>
      <c r="G1276" s="3"/>
      <c r="H1276" s="3"/>
      <c r="I1276" s="3"/>
      <c r="J1276" s="3"/>
      <c r="K1276" s="73"/>
      <c r="L1276" s="74"/>
      <c r="Q1276" s="3"/>
      <c r="S1276" s="86"/>
    </row>
    <row r="1277" spans="3:19" ht="21" customHeight="1">
      <c r="C1277" s="3"/>
      <c r="D1277" s="3"/>
      <c r="E1277" s="3"/>
      <c r="F1277" s="3"/>
      <c r="G1277" s="3"/>
      <c r="H1277" s="3"/>
      <c r="I1277" s="3"/>
      <c r="J1277" s="3"/>
      <c r="K1277" s="73"/>
      <c r="L1277" s="74"/>
      <c r="Q1277" s="3"/>
      <c r="S1277" s="86"/>
    </row>
    <row r="1278" spans="3:19" ht="21" customHeight="1">
      <c r="C1278" s="3"/>
      <c r="D1278" s="3"/>
      <c r="E1278" s="3"/>
      <c r="F1278" s="3"/>
      <c r="G1278" s="3"/>
      <c r="H1278" s="3"/>
      <c r="I1278" s="3"/>
      <c r="J1278" s="3"/>
      <c r="K1278" s="73"/>
      <c r="L1278" s="74"/>
      <c r="Q1278" s="3"/>
      <c r="S1278" s="86"/>
    </row>
    <row r="1279" spans="3:19" ht="21" customHeight="1">
      <c r="C1279" s="3"/>
      <c r="D1279" s="3"/>
      <c r="E1279" s="3"/>
      <c r="F1279" s="3"/>
      <c r="G1279" s="3"/>
      <c r="H1279" s="3"/>
      <c r="I1279" s="3"/>
      <c r="J1279" s="3"/>
      <c r="K1279" s="73"/>
      <c r="L1279" s="74"/>
      <c r="Q1279" s="3"/>
      <c r="S1279" s="86"/>
    </row>
    <row r="1280" spans="3:19" ht="21" customHeight="1">
      <c r="C1280" s="3"/>
      <c r="D1280" s="3"/>
      <c r="E1280" s="3"/>
      <c r="F1280" s="3"/>
      <c r="G1280" s="3"/>
      <c r="H1280" s="3"/>
      <c r="I1280" s="3"/>
      <c r="J1280" s="3"/>
      <c r="K1280" s="73"/>
      <c r="L1280" s="74"/>
      <c r="Q1280" s="3"/>
      <c r="S1280" s="86"/>
    </row>
    <row r="1281" spans="3:19" ht="21" customHeight="1">
      <c r="C1281" s="3"/>
      <c r="D1281" s="3"/>
      <c r="E1281" s="3"/>
      <c r="F1281" s="3"/>
      <c r="G1281" s="3"/>
      <c r="H1281" s="3"/>
      <c r="I1281" s="3"/>
      <c r="J1281" s="3"/>
      <c r="K1281" s="73"/>
      <c r="L1281" s="74"/>
      <c r="Q1281" s="3"/>
      <c r="S1281" s="86"/>
    </row>
    <row r="1282" spans="3:19" ht="21" customHeight="1">
      <c r="C1282" s="3"/>
      <c r="D1282" s="3"/>
      <c r="E1282" s="3"/>
      <c r="F1282" s="3"/>
      <c r="G1282" s="3"/>
      <c r="H1282" s="3"/>
      <c r="I1282" s="3"/>
      <c r="J1282" s="3"/>
      <c r="K1282" s="73"/>
      <c r="L1282" s="74"/>
      <c r="Q1282" s="3"/>
      <c r="S1282" s="86"/>
    </row>
    <row r="1283" spans="3:19" ht="21" customHeight="1">
      <c r="C1283" s="3"/>
      <c r="D1283" s="3"/>
      <c r="E1283" s="3"/>
      <c r="F1283" s="3"/>
      <c r="G1283" s="3"/>
      <c r="H1283" s="3"/>
      <c r="I1283" s="3"/>
      <c r="J1283" s="3"/>
      <c r="K1283" s="73"/>
      <c r="L1283" s="74"/>
      <c r="Q1283" s="3"/>
      <c r="S1283" s="86"/>
    </row>
    <row r="1284" spans="3:19" ht="21" customHeight="1">
      <c r="C1284" s="3"/>
      <c r="D1284" s="3"/>
      <c r="E1284" s="3"/>
      <c r="F1284" s="3"/>
      <c r="G1284" s="3"/>
      <c r="H1284" s="3"/>
      <c r="I1284" s="3"/>
      <c r="J1284" s="3"/>
      <c r="K1284" s="73"/>
      <c r="L1284" s="74"/>
      <c r="Q1284" s="3"/>
      <c r="S1284" s="86"/>
    </row>
    <row r="1285" spans="3:19" ht="21" customHeight="1">
      <c r="C1285" s="3"/>
      <c r="D1285" s="3"/>
      <c r="E1285" s="3"/>
      <c r="F1285" s="3"/>
      <c r="G1285" s="3"/>
      <c r="H1285" s="3"/>
      <c r="I1285" s="3"/>
      <c r="J1285" s="3"/>
      <c r="K1285" s="73"/>
      <c r="L1285" s="74"/>
      <c r="Q1285" s="3"/>
      <c r="S1285" s="86"/>
    </row>
    <row r="1286" spans="3:19" ht="21" customHeight="1">
      <c r="C1286" s="3"/>
      <c r="D1286" s="3"/>
      <c r="E1286" s="3"/>
      <c r="F1286" s="3"/>
      <c r="G1286" s="3"/>
      <c r="H1286" s="3"/>
      <c r="I1286" s="3"/>
      <c r="J1286" s="3"/>
      <c r="K1286" s="73"/>
      <c r="L1286" s="74"/>
      <c r="Q1286" s="3"/>
      <c r="S1286" s="86"/>
    </row>
    <row r="1287" spans="3:19" ht="21" customHeight="1">
      <c r="C1287" s="3"/>
      <c r="D1287" s="3"/>
      <c r="E1287" s="3"/>
      <c r="F1287" s="3"/>
      <c r="G1287" s="3"/>
      <c r="H1287" s="3"/>
      <c r="I1287" s="3"/>
      <c r="J1287" s="3"/>
      <c r="K1287" s="73"/>
      <c r="L1287" s="74"/>
      <c r="Q1287" s="3"/>
      <c r="S1287" s="86"/>
    </row>
    <row r="1288" spans="3:19" ht="21" customHeight="1">
      <c r="C1288" s="3"/>
      <c r="D1288" s="3"/>
      <c r="E1288" s="3"/>
      <c r="F1288" s="3"/>
      <c r="G1288" s="3"/>
      <c r="H1288" s="3"/>
      <c r="I1288" s="3"/>
      <c r="J1288" s="3"/>
      <c r="K1288" s="73"/>
      <c r="L1288" s="74"/>
      <c r="Q1288" s="3"/>
      <c r="S1288" s="86"/>
    </row>
    <row r="1289" spans="3:19" ht="21" customHeight="1">
      <c r="C1289" s="3"/>
      <c r="D1289" s="3"/>
      <c r="E1289" s="3"/>
      <c r="F1289" s="3"/>
      <c r="G1289" s="3"/>
      <c r="H1289" s="3"/>
      <c r="I1289" s="3"/>
      <c r="J1289" s="3"/>
      <c r="K1289" s="73"/>
      <c r="L1289" s="74"/>
      <c r="Q1289" s="3"/>
      <c r="S1289" s="86"/>
    </row>
    <row r="1290" spans="3:19" ht="21" customHeight="1">
      <c r="C1290" s="3"/>
      <c r="D1290" s="3"/>
      <c r="E1290" s="3"/>
      <c r="F1290" s="3"/>
      <c r="G1290" s="3"/>
      <c r="H1290" s="3"/>
      <c r="I1290" s="3"/>
      <c r="J1290" s="3"/>
      <c r="K1290" s="73"/>
      <c r="L1290" s="74"/>
      <c r="Q1290" s="3"/>
      <c r="S1290" s="86"/>
    </row>
    <row r="1291" spans="3:19" ht="21" customHeight="1">
      <c r="C1291" s="3"/>
      <c r="D1291" s="3"/>
      <c r="E1291" s="3"/>
      <c r="F1291" s="3"/>
      <c r="G1291" s="3"/>
      <c r="H1291" s="3"/>
      <c r="I1291" s="3"/>
      <c r="J1291" s="3"/>
      <c r="K1291" s="73"/>
      <c r="L1291" s="74"/>
      <c r="Q1291" s="3"/>
      <c r="S1291" s="86"/>
    </row>
    <row r="1292" spans="3:19" ht="21" customHeight="1">
      <c r="C1292" s="3"/>
      <c r="D1292" s="3"/>
      <c r="E1292" s="3"/>
      <c r="F1292" s="3"/>
      <c r="G1292" s="3"/>
      <c r="H1292" s="3"/>
      <c r="I1292" s="3"/>
      <c r="J1292" s="3"/>
      <c r="K1292" s="73"/>
      <c r="L1292" s="74"/>
      <c r="Q1292" s="3"/>
      <c r="S1292" s="86"/>
    </row>
    <row r="1293" spans="3:19" ht="21" customHeight="1">
      <c r="C1293" s="3"/>
      <c r="D1293" s="3"/>
      <c r="E1293" s="3"/>
      <c r="F1293" s="3"/>
      <c r="G1293" s="3"/>
      <c r="H1293" s="3"/>
      <c r="I1293" s="3"/>
      <c r="J1293" s="3"/>
      <c r="K1293" s="73"/>
      <c r="L1293" s="74"/>
      <c r="Q1293" s="3"/>
      <c r="S1293" s="86"/>
    </row>
    <row r="1294" spans="3:19" ht="21" customHeight="1">
      <c r="C1294" s="3"/>
      <c r="D1294" s="3"/>
      <c r="E1294" s="3"/>
      <c r="F1294" s="3"/>
      <c r="G1294" s="3"/>
      <c r="H1294" s="3"/>
      <c r="I1294" s="3"/>
      <c r="J1294" s="3"/>
      <c r="K1294" s="73"/>
      <c r="L1294" s="74"/>
      <c r="Q1294" s="3"/>
      <c r="S1294" s="86"/>
    </row>
    <row r="1295" spans="3:19" ht="21" customHeight="1">
      <c r="C1295" s="3"/>
      <c r="D1295" s="3"/>
      <c r="E1295" s="3"/>
      <c r="F1295" s="3"/>
      <c r="G1295" s="3"/>
      <c r="H1295" s="3"/>
      <c r="I1295" s="3"/>
      <c r="J1295" s="3"/>
      <c r="K1295" s="73"/>
      <c r="L1295" s="74"/>
      <c r="Q1295" s="3"/>
      <c r="S1295" s="86"/>
    </row>
    <row r="1296" spans="3:19" ht="21" customHeight="1">
      <c r="C1296" s="3"/>
      <c r="D1296" s="3"/>
      <c r="E1296" s="3"/>
      <c r="F1296" s="3"/>
      <c r="G1296" s="3"/>
      <c r="H1296" s="3"/>
      <c r="I1296" s="3"/>
      <c r="J1296" s="3"/>
      <c r="K1296" s="73"/>
      <c r="L1296" s="74"/>
      <c r="Q1296" s="3"/>
      <c r="S1296" s="86"/>
    </row>
    <row r="1297" spans="3:19" ht="21" customHeight="1">
      <c r="C1297" s="3"/>
      <c r="D1297" s="3"/>
      <c r="E1297" s="3"/>
      <c r="F1297" s="3"/>
      <c r="G1297" s="3"/>
      <c r="H1297" s="3"/>
      <c r="I1297" s="3"/>
      <c r="J1297" s="3"/>
      <c r="K1297" s="73"/>
      <c r="L1297" s="74"/>
      <c r="Q1297" s="3"/>
      <c r="S1297" s="86"/>
    </row>
    <row r="1298" spans="3:19" ht="21" customHeight="1">
      <c r="C1298" s="3"/>
      <c r="D1298" s="3"/>
      <c r="E1298" s="3"/>
      <c r="F1298" s="3"/>
      <c r="G1298" s="3"/>
      <c r="H1298" s="3"/>
      <c r="I1298" s="3"/>
      <c r="J1298" s="3"/>
      <c r="K1298" s="73"/>
      <c r="L1298" s="74"/>
      <c r="Q1298" s="3"/>
      <c r="S1298" s="86"/>
    </row>
    <row r="1299" spans="3:19" ht="21" customHeight="1">
      <c r="C1299" s="3"/>
      <c r="D1299" s="3"/>
      <c r="E1299" s="3"/>
      <c r="F1299" s="3"/>
      <c r="G1299" s="3"/>
      <c r="H1299" s="3"/>
      <c r="I1299" s="3"/>
      <c r="J1299" s="3"/>
      <c r="K1299" s="73"/>
      <c r="L1299" s="74"/>
      <c r="Q1299" s="3"/>
      <c r="S1299" s="86"/>
    </row>
    <row r="1300" spans="3:19" ht="21" customHeight="1">
      <c r="C1300" s="3"/>
      <c r="D1300" s="3"/>
      <c r="E1300" s="3"/>
      <c r="F1300" s="3"/>
      <c r="G1300" s="3"/>
      <c r="H1300" s="3"/>
      <c r="I1300" s="3"/>
      <c r="J1300" s="3"/>
      <c r="K1300" s="73"/>
      <c r="L1300" s="74"/>
      <c r="Q1300" s="3"/>
      <c r="S1300" s="86"/>
    </row>
    <row r="1301" spans="3:19" ht="21" customHeight="1">
      <c r="C1301" s="3"/>
      <c r="D1301" s="3"/>
      <c r="E1301" s="3"/>
      <c r="F1301" s="3"/>
      <c r="G1301" s="3"/>
      <c r="H1301" s="3"/>
      <c r="I1301" s="3"/>
      <c r="J1301" s="3"/>
      <c r="K1301" s="73"/>
      <c r="L1301" s="74"/>
      <c r="Q1301" s="3"/>
      <c r="S1301" s="86"/>
    </row>
    <row r="1302" spans="3:19" ht="21" customHeight="1">
      <c r="C1302" s="3"/>
      <c r="D1302" s="3"/>
      <c r="E1302" s="3"/>
      <c r="F1302" s="3"/>
      <c r="G1302" s="3"/>
      <c r="H1302" s="3"/>
      <c r="I1302" s="3"/>
      <c r="J1302" s="3"/>
      <c r="K1302" s="73"/>
      <c r="L1302" s="74"/>
      <c r="Q1302" s="3"/>
      <c r="S1302" s="86"/>
    </row>
    <row r="1303" spans="3:19" ht="21" customHeight="1">
      <c r="C1303" s="3"/>
      <c r="D1303" s="3"/>
      <c r="E1303" s="3"/>
      <c r="F1303" s="3"/>
      <c r="G1303" s="3"/>
      <c r="H1303" s="3"/>
      <c r="I1303" s="3"/>
      <c r="J1303" s="3"/>
      <c r="K1303" s="73"/>
      <c r="L1303" s="74"/>
      <c r="Q1303" s="3"/>
      <c r="S1303" s="86"/>
    </row>
    <row r="1304" spans="3:19" ht="21" customHeight="1">
      <c r="C1304" s="3"/>
      <c r="D1304" s="3"/>
      <c r="E1304" s="3"/>
      <c r="F1304" s="3"/>
      <c r="G1304" s="3"/>
      <c r="H1304" s="3"/>
      <c r="I1304" s="3"/>
      <c r="J1304" s="3"/>
      <c r="K1304" s="73"/>
      <c r="L1304" s="74"/>
      <c r="Q1304" s="3"/>
      <c r="S1304" s="86"/>
    </row>
    <row r="1305" spans="3:19" ht="21" customHeight="1">
      <c r="C1305" s="3"/>
      <c r="D1305" s="3"/>
      <c r="E1305" s="3"/>
      <c r="F1305" s="3"/>
      <c r="G1305" s="3"/>
      <c r="H1305" s="3"/>
      <c r="I1305" s="3"/>
      <c r="J1305" s="3"/>
      <c r="K1305" s="73"/>
      <c r="L1305" s="74"/>
      <c r="Q1305" s="3"/>
      <c r="S1305" s="86"/>
    </row>
    <row r="1306" spans="3:19" ht="21" customHeight="1">
      <c r="C1306" s="3"/>
      <c r="D1306" s="3"/>
      <c r="E1306" s="3"/>
      <c r="F1306" s="3"/>
      <c r="G1306" s="3"/>
      <c r="H1306" s="3"/>
      <c r="I1306" s="3"/>
      <c r="J1306" s="3"/>
      <c r="K1306" s="73"/>
      <c r="L1306" s="74"/>
      <c r="Q1306" s="3"/>
      <c r="S1306" s="86"/>
    </row>
    <row r="1307" spans="3:19" ht="21" customHeight="1">
      <c r="C1307" s="3"/>
      <c r="D1307" s="3"/>
      <c r="E1307" s="3"/>
      <c r="F1307" s="3"/>
      <c r="G1307" s="3"/>
      <c r="H1307" s="3"/>
      <c r="I1307" s="3"/>
      <c r="J1307" s="3"/>
      <c r="K1307" s="73"/>
      <c r="L1307" s="74"/>
      <c r="Q1307" s="3"/>
      <c r="S1307" s="86"/>
    </row>
    <row r="1308" spans="3:19" ht="21" customHeight="1">
      <c r="C1308" s="3"/>
      <c r="D1308" s="3"/>
      <c r="E1308" s="3"/>
      <c r="F1308" s="3"/>
      <c r="G1308" s="3"/>
      <c r="H1308" s="3"/>
      <c r="I1308" s="3"/>
      <c r="J1308" s="3"/>
      <c r="K1308" s="73"/>
      <c r="L1308" s="74"/>
      <c r="Q1308" s="3"/>
      <c r="S1308" s="86"/>
    </row>
    <row r="1309" spans="3:19" ht="21" customHeight="1">
      <c r="C1309" s="3"/>
      <c r="D1309" s="3"/>
      <c r="E1309" s="3"/>
      <c r="F1309" s="3"/>
      <c r="G1309" s="3"/>
      <c r="H1309" s="3"/>
      <c r="I1309" s="3"/>
      <c r="J1309" s="3"/>
      <c r="K1309" s="73"/>
      <c r="L1309" s="74"/>
      <c r="Q1309" s="3"/>
      <c r="S1309" s="86"/>
    </row>
    <row r="1310" spans="3:19" ht="21" customHeight="1">
      <c r="C1310" s="3"/>
      <c r="D1310" s="3"/>
      <c r="E1310" s="3"/>
      <c r="F1310" s="3"/>
      <c r="G1310" s="3"/>
      <c r="H1310" s="3"/>
      <c r="I1310" s="3"/>
      <c r="J1310" s="3"/>
      <c r="K1310" s="73"/>
      <c r="L1310" s="74"/>
      <c r="Q1310" s="3"/>
      <c r="S1310" s="86"/>
    </row>
    <row r="1311" spans="3:19" ht="21" customHeight="1">
      <c r="C1311" s="3"/>
      <c r="D1311" s="3"/>
      <c r="E1311" s="3"/>
      <c r="F1311" s="3"/>
      <c r="G1311" s="3"/>
      <c r="H1311" s="3"/>
      <c r="I1311" s="3"/>
      <c r="J1311" s="3"/>
      <c r="K1311" s="73"/>
      <c r="L1311" s="74"/>
      <c r="Q1311" s="3"/>
      <c r="S1311" s="86"/>
    </row>
    <row r="1312" spans="3:19" ht="21" customHeight="1">
      <c r="C1312" s="3"/>
      <c r="D1312" s="3"/>
      <c r="E1312" s="3"/>
      <c r="F1312" s="3"/>
      <c r="G1312" s="3"/>
      <c r="H1312" s="3"/>
      <c r="I1312" s="3"/>
      <c r="J1312" s="3"/>
      <c r="K1312" s="73"/>
      <c r="L1312" s="74"/>
      <c r="Q1312" s="3"/>
      <c r="S1312" s="86"/>
    </row>
    <row r="1313" spans="3:19" ht="21" customHeight="1">
      <c r="C1313" s="3"/>
      <c r="D1313" s="3"/>
      <c r="E1313" s="3"/>
      <c r="F1313" s="3"/>
      <c r="G1313" s="3"/>
      <c r="H1313" s="3"/>
      <c r="I1313" s="3"/>
      <c r="J1313" s="3"/>
      <c r="K1313" s="73"/>
      <c r="L1313" s="74"/>
      <c r="Q1313" s="3"/>
      <c r="S1313" s="86"/>
    </row>
    <row r="1314" spans="3:19" ht="21" customHeight="1">
      <c r="C1314" s="3"/>
      <c r="D1314" s="3"/>
      <c r="E1314" s="3"/>
      <c r="F1314" s="3"/>
      <c r="G1314" s="3"/>
      <c r="H1314" s="3"/>
      <c r="I1314" s="3"/>
      <c r="J1314" s="3"/>
      <c r="K1314" s="73"/>
      <c r="L1314" s="74"/>
      <c r="Q1314" s="3"/>
      <c r="S1314" s="86"/>
    </row>
    <row r="1315" spans="3:19" ht="21" customHeight="1">
      <c r="C1315" s="3"/>
      <c r="D1315" s="3"/>
      <c r="E1315" s="3"/>
      <c r="F1315" s="3"/>
      <c r="G1315" s="3"/>
      <c r="H1315" s="3"/>
      <c r="I1315" s="3"/>
      <c r="J1315" s="3"/>
      <c r="K1315" s="73"/>
      <c r="L1315" s="74"/>
      <c r="Q1315" s="3"/>
      <c r="S1315" s="86"/>
    </row>
    <row r="1316" spans="3:19" ht="21" customHeight="1">
      <c r="C1316" s="3"/>
      <c r="D1316" s="3"/>
      <c r="E1316" s="3"/>
      <c r="F1316" s="3"/>
      <c r="G1316" s="3"/>
      <c r="H1316" s="3"/>
      <c r="I1316" s="3"/>
      <c r="J1316" s="3"/>
      <c r="K1316" s="73"/>
      <c r="L1316" s="74"/>
      <c r="Q1316" s="3"/>
      <c r="S1316" s="86"/>
    </row>
    <row r="1317" spans="3:19" ht="21" customHeight="1">
      <c r="C1317" s="3"/>
      <c r="D1317" s="3"/>
      <c r="E1317" s="3"/>
      <c r="F1317" s="3"/>
      <c r="G1317" s="3"/>
      <c r="H1317" s="3"/>
      <c r="I1317" s="3"/>
      <c r="J1317" s="3"/>
      <c r="K1317" s="73"/>
      <c r="L1317" s="74"/>
      <c r="Q1317" s="3"/>
      <c r="S1317" s="86"/>
    </row>
    <row r="1318" spans="3:19" ht="21" customHeight="1">
      <c r="C1318" s="3"/>
      <c r="D1318" s="3"/>
      <c r="E1318" s="3"/>
      <c r="F1318" s="3"/>
      <c r="G1318" s="3"/>
      <c r="H1318" s="3"/>
      <c r="I1318" s="3"/>
      <c r="J1318" s="3"/>
      <c r="K1318" s="73"/>
      <c r="L1318" s="74"/>
      <c r="Q1318" s="3"/>
      <c r="S1318" s="86"/>
    </row>
    <row r="1319" spans="3:19" ht="21" customHeight="1">
      <c r="C1319" s="3"/>
      <c r="D1319" s="3"/>
      <c r="E1319" s="3"/>
      <c r="F1319" s="3"/>
      <c r="G1319" s="3"/>
      <c r="H1319" s="3"/>
      <c r="I1319" s="3"/>
      <c r="J1319" s="3"/>
      <c r="K1319" s="73"/>
      <c r="L1319" s="74"/>
      <c r="Q1319" s="3"/>
      <c r="S1319" s="86"/>
    </row>
    <row r="1320" spans="3:19" ht="21" customHeight="1">
      <c r="C1320" s="3"/>
      <c r="D1320" s="3"/>
      <c r="E1320" s="3"/>
      <c r="F1320" s="3"/>
      <c r="G1320" s="3"/>
      <c r="H1320" s="3"/>
      <c r="I1320" s="3"/>
      <c r="J1320" s="3"/>
      <c r="K1320" s="73"/>
      <c r="L1320" s="74"/>
      <c r="Q1320" s="3"/>
      <c r="S1320" s="86"/>
    </row>
    <row r="1321" spans="3:19" ht="21" customHeight="1">
      <c r="C1321" s="3"/>
      <c r="D1321" s="3"/>
      <c r="E1321" s="3"/>
      <c r="F1321" s="3"/>
      <c r="G1321" s="3"/>
      <c r="H1321" s="3"/>
      <c r="I1321" s="3"/>
      <c r="J1321" s="3"/>
      <c r="K1321" s="73"/>
      <c r="L1321" s="74"/>
      <c r="Q1321" s="3"/>
      <c r="S1321" s="86"/>
    </row>
    <row r="1322" spans="3:19" ht="21" customHeight="1">
      <c r="C1322" s="3"/>
      <c r="D1322" s="3"/>
      <c r="E1322" s="3"/>
      <c r="F1322" s="3"/>
      <c r="G1322" s="3"/>
      <c r="H1322" s="3"/>
      <c r="I1322" s="3"/>
      <c r="J1322" s="3"/>
      <c r="K1322" s="73"/>
      <c r="L1322" s="74"/>
      <c r="Q1322" s="3"/>
      <c r="S1322" s="86"/>
    </row>
    <row r="1323" spans="3:19" ht="21" customHeight="1">
      <c r="C1323" s="3"/>
      <c r="D1323" s="3"/>
      <c r="E1323" s="3"/>
      <c r="F1323" s="3"/>
      <c r="G1323" s="3"/>
      <c r="H1323" s="3"/>
      <c r="I1323" s="3"/>
      <c r="J1323" s="3"/>
      <c r="K1323" s="73"/>
      <c r="L1323" s="74"/>
      <c r="Q1323" s="3"/>
      <c r="S1323" s="86"/>
    </row>
    <row r="1324" spans="3:19" ht="21" customHeight="1">
      <c r="C1324" s="3"/>
      <c r="D1324" s="3"/>
      <c r="E1324" s="3"/>
      <c r="F1324" s="3"/>
      <c r="G1324" s="3"/>
      <c r="H1324" s="3"/>
      <c r="I1324" s="3"/>
      <c r="J1324" s="3"/>
      <c r="K1324" s="73"/>
      <c r="L1324" s="74"/>
      <c r="Q1324" s="3"/>
      <c r="S1324" s="86"/>
    </row>
    <row r="1325" spans="3:19" ht="21" customHeight="1">
      <c r="C1325" s="3"/>
      <c r="D1325" s="3"/>
      <c r="E1325" s="3"/>
      <c r="F1325" s="3"/>
      <c r="G1325" s="3"/>
      <c r="H1325" s="3"/>
      <c r="I1325" s="3"/>
      <c r="J1325" s="3"/>
      <c r="K1325" s="73"/>
      <c r="L1325" s="74"/>
      <c r="Q1325" s="3"/>
      <c r="S1325" s="86"/>
    </row>
    <row r="1339" spans="1:19" s="76" customFormat="1" ht="21" customHeight="1">
      <c r="A1339" s="3"/>
      <c r="B1339" s="3"/>
      <c r="C1339" s="6"/>
      <c r="D1339" s="68"/>
      <c r="E1339" s="69"/>
      <c r="F1339" s="70"/>
      <c r="G1339" s="71"/>
      <c r="H1339" s="72"/>
      <c r="I1339" s="72"/>
      <c r="J1339" s="72"/>
      <c r="K1339" s="75"/>
      <c r="M1339" s="3"/>
      <c r="N1339" s="3"/>
      <c r="O1339" s="86"/>
      <c r="P1339" s="3"/>
      <c r="Q1339" s="67"/>
      <c r="R1339" s="3"/>
      <c r="S1339" s="94"/>
    </row>
    <row r="1340" spans="1:19" s="76" customFormat="1" ht="21" customHeight="1">
      <c r="A1340" s="3"/>
      <c r="B1340" s="3"/>
      <c r="C1340" s="6"/>
      <c r="D1340" s="68"/>
      <c r="E1340" s="69"/>
      <c r="F1340" s="70"/>
      <c r="G1340" s="71"/>
      <c r="H1340" s="72"/>
      <c r="I1340" s="72"/>
      <c r="J1340" s="72"/>
      <c r="K1340" s="75"/>
      <c r="M1340" s="3"/>
      <c r="N1340" s="3"/>
      <c r="O1340" s="86"/>
      <c r="P1340" s="3"/>
      <c r="Q1340" s="67"/>
      <c r="R1340" s="3"/>
      <c r="S1340" s="94"/>
    </row>
    <row r="1341" spans="1:19" s="76" customFormat="1" ht="21" customHeight="1">
      <c r="A1341" s="3"/>
      <c r="B1341" s="3"/>
      <c r="C1341" s="6"/>
      <c r="D1341" s="68"/>
      <c r="E1341" s="69"/>
      <c r="F1341" s="70"/>
      <c r="G1341" s="71"/>
      <c r="H1341" s="72"/>
      <c r="I1341" s="72"/>
      <c r="J1341" s="72"/>
      <c r="K1341" s="75"/>
      <c r="M1341" s="3"/>
      <c r="N1341" s="3"/>
      <c r="O1341" s="86"/>
      <c r="P1341" s="3"/>
      <c r="Q1341" s="67"/>
      <c r="R1341" s="3"/>
      <c r="S1341" s="94"/>
    </row>
    <row r="1342" spans="1:19" s="76" customFormat="1" ht="21" customHeight="1">
      <c r="A1342" s="3"/>
      <c r="B1342" s="3"/>
      <c r="C1342" s="6"/>
      <c r="D1342" s="68"/>
      <c r="E1342" s="69"/>
      <c r="F1342" s="70"/>
      <c r="G1342" s="71"/>
      <c r="H1342" s="72"/>
      <c r="I1342" s="72"/>
      <c r="J1342" s="72"/>
      <c r="K1342" s="75"/>
      <c r="M1342" s="3"/>
      <c r="N1342" s="3"/>
      <c r="O1342" s="86"/>
      <c r="P1342" s="3"/>
      <c r="Q1342" s="67"/>
      <c r="R1342" s="3"/>
      <c r="S1342" s="94"/>
    </row>
    <row r="1343" spans="1:19" s="76" customFormat="1" ht="21" customHeight="1">
      <c r="A1343" s="3"/>
      <c r="B1343" s="3"/>
      <c r="C1343" s="6"/>
      <c r="D1343" s="68"/>
      <c r="E1343" s="69"/>
      <c r="F1343" s="70"/>
      <c r="G1343" s="71"/>
      <c r="H1343" s="72"/>
      <c r="I1343" s="72"/>
      <c r="J1343" s="72"/>
      <c r="K1343" s="75"/>
      <c r="M1343" s="3"/>
      <c r="N1343" s="3"/>
      <c r="O1343" s="86"/>
      <c r="P1343" s="3"/>
      <c r="Q1343" s="67"/>
      <c r="R1343" s="3"/>
      <c r="S1343" s="94"/>
    </row>
    <row r="1344" spans="1:19" s="76" customFormat="1" ht="21" customHeight="1">
      <c r="A1344" s="3"/>
      <c r="B1344" s="3"/>
      <c r="C1344" s="6"/>
      <c r="D1344" s="68"/>
      <c r="E1344" s="69"/>
      <c r="F1344" s="70"/>
      <c r="G1344" s="71"/>
      <c r="H1344" s="72"/>
      <c r="I1344" s="72"/>
      <c r="J1344" s="72"/>
      <c r="K1344" s="75"/>
      <c r="M1344" s="3"/>
      <c r="N1344" s="3"/>
      <c r="O1344" s="86"/>
      <c r="P1344" s="3"/>
      <c r="Q1344" s="67"/>
      <c r="R1344" s="3"/>
      <c r="S1344" s="94"/>
    </row>
    <row r="1345" spans="1:19" s="76" customFormat="1" ht="21" customHeight="1">
      <c r="A1345" s="3"/>
      <c r="B1345" s="3"/>
      <c r="C1345" s="6"/>
      <c r="D1345" s="68"/>
      <c r="E1345" s="69"/>
      <c r="F1345" s="70"/>
      <c r="G1345" s="71"/>
      <c r="H1345" s="72"/>
      <c r="I1345" s="72"/>
      <c r="J1345" s="72"/>
      <c r="K1345" s="75"/>
      <c r="M1345" s="3"/>
      <c r="N1345" s="3"/>
      <c r="O1345" s="86"/>
      <c r="P1345" s="3"/>
      <c r="Q1345" s="67"/>
      <c r="R1345" s="3"/>
      <c r="S1345" s="94"/>
    </row>
    <row r="1346" spans="1:19" s="76" customFormat="1" ht="21" customHeight="1">
      <c r="A1346" s="3"/>
      <c r="B1346" s="3"/>
      <c r="C1346" s="6"/>
      <c r="D1346" s="68"/>
      <c r="E1346" s="69"/>
      <c r="F1346" s="70"/>
      <c r="G1346" s="71"/>
      <c r="H1346" s="72"/>
      <c r="I1346" s="72"/>
      <c r="J1346" s="72"/>
      <c r="K1346" s="75"/>
      <c r="M1346" s="3"/>
      <c r="N1346" s="3"/>
      <c r="O1346" s="86"/>
      <c r="P1346" s="3"/>
      <c r="Q1346" s="67"/>
      <c r="R1346" s="3"/>
      <c r="S1346" s="94"/>
    </row>
    <row r="1347" spans="1:19" s="76" customFormat="1" ht="21" customHeight="1">
      <c r="A1347" s="3"/>
      <c r="B1347" s="3"/>
      <c r="C1347" s="6"/>
      <c r="D1347" s="68"/>
      <c r="E1347" s="69"/>
      <c r="F1347" s="70"/>
      <c r="G1347" s="71"/>
      <c r="H1347" s="72"/>
      <c r="I1347" s="72"/>
      <c r="J1347" s="72"/>
      <c r="K1347" s="75"/>
      <c r="M1347" s="3"/>
      <c r="N1347" s="3"/>
      <c r="O1347" s="86"/>
      <c r="P1347" s="3"/>
      <c r="Q1347" s="67"/>
      <c r="R1347" s="3"/>
      <c r="S1347" s="94"/>
    </row>
    <row r="1348" spans="1:19" s="76" customFormat="1" ht="21" customHeight="1">
      <c r="A1348" s="3"/>
      <c r="B1348" s="3"/>
      <c r="C1348" s="6"/>
      <c r="D1348" s="68"/>
      <c r="E1348" s="69"/>
      <c r="F1348" s="70"/>
      <c r="G1348" s="71"/>
      <c r="H1348" s="72"/>
      <c r="I1348" s="72"/>
      <c r="J1348" s="72"/>
      <c r="K1348" s="75"/>
      <c r="M1348" s="3"/>
      <c r="N1348" s="3"/>
      <c r="O1348" s="86"/>
      <c r="P1348" s="3"/>
      <c r="Q1348" s="67"/>
      <c r="R1348" s="3"/>
      <c r="S1348" s="94"/>
    </row>
    <row r="1349" spans="1:19" s="76" customFormat="1" ht="21" customHeight="1">
      <c r="A1349" s="3"/>
      <c r="B1349" s="3"/>
      <c r="C1349" s="6"/>
      <c r="D1349" s="68"/>
      <c r="E1349" s="69"/>
      <c r="F1349" s="70"/>
      <c r="G1349" s="71"/>
      <c r="H1349" s="72"/>
      <c r="I1349" s="72"/>
      <c r="J1349" s="72"/>
      <c r="K1349" s="75"/>
      <c r="M1349" s="3"/>
      <c r="N1349" s="3"/>
      <c r="O1349" s="86"/>
      <c r="P1349" s="3"/>
      <c r="Q1349" s="67"/>
      <c r="R1349" s="3"/>
      <c r="S1349" s="94"/>
    </row>
    <row r="1350" spans="1:19" s="76" customFormat="1" ht="21" customHeight="1">
      <c r="A1350" s="3"/>
      <c r="B1350" s="3"/>
      <c r="C1350" s="6"/>
      <c r="D1350" s="68"/>
      <c r="E1350" s="69"/>
      <c r="F1350" s="70"/>
      <c r="G1350" s="71"/>
      <c r="H1350" s="72"/>
      <c r="I1350" s="72"/>
      <c r="J1350" s="72"/>
      <c r="K1350" s="75"/>
      <c r="M1350" s="3"/>
      <c r="N1350" s="3"/>
      <c r="O1350" s="86"/>
      <c r="P1350" s="3"/>
      <c r="Q1350" s="67"/>
      <c r="R1350" s="3"/>
      <c r="S1350" s="94"/>
    </row>
    <row r="1351" spans="1:19" s="76" customFormat="1" ht="21" customHeight="1">
      <c r="A1351" s="3"/>
      <c r="B1351" s="3"/>
      <c r="C1351" s="6"/>
      <c r="D1351" s="68"/>
      <c r="E1351" s="69"/>
      <c r="F1351" s="70"/>
      <c r="G1351" s="71"/>
      <c r="H1351" s="72"/>
      <c r="I1351" s="72"/>
      <c r="J1351" s="72"/>
      <c r="K1351" s="75"/>
      <c r="M1351" s="3"/>
      <c r="N1351" s="3"/>
      <c r="O1351" s="86"/>
      <c r="P1351" s="3"/>
      <c r="Q1351" s="67"/>
      <c r="R1351" s="3"/>
      <c r="S1351" s="94"/>
    </row>
    <row r="1352" spans="1:19" s="76" customFormat="1" ht="21" customHeight="1">
      <c r="A1352" s="3"/>
      <c r="B1352" s="3"/>
      <c r="C1352" s="6"/>
      <c r="D1352" s="68"/>
      <c r="E1352" s="69"/>
      <c r="F1352" s="70"/>
      <c r="G1352" s="71"/>
      <c r="H1352" s="72"/>
      <c r="I1352" s="72"/>
      <c r="J1352" s="72"/>
      <c r="K1352" s="75"/>
      <c r="M1352" s="3"/>
      <c r="N1352" s="3"/>
      <c r="O1352" s="86"/>
      <c r="P1352" s="3"/>
      <c r="Q1352" s="67"/>
      <c r="R1352" s="3"/>
      <c r="S1352" s="94"/>
    </row>
    <row r="1353" spans="1:19" s="76" customFormat="1" ht="21" customHeight="1">
      <c r="A1353" s="3"/>
      <c r="B1353" s="3"/>
      <c r="C1353" s="6"/>
      <c r="D1353" s="68"/>
      <c r="E1353" s="69"/>
      <c r="F1353" s="70"/>
      <c r="G1353" s="71"/>
      <c r="H1353" s="72"/>
      <c r="I1353" s="72"/>
      <c r="J1353" s="72"/>
      <c r="K1353" s="75"/>
      <c r="M1353" s="3"/>
      <c r="N1353" s="3"/>
      <c r="O1353" s="86"/>
      <c r="P1353" s="3"/>
      <c r="Q1353" s="67"/>
      <c r="R1353" s="3"/>
      <c r="S1353" s="94"/>
    </row>
    <row r="1354" spans="1:19" s="76" customFormat="1" ht="21" customHeight="1">
      <c r="A1354" s="3"/>
      <c r="B1354" s="3"/>
      <c r="C1354" s="6"/>
      <c r="D1354" s="68"/>
      <c r="E1354" s="69"/>
      <c r="F1354" s="70"/>
      <c r="G1354" s="71"/>
      <c r="H1354" s="72"/>
      <c r="I1354" s="72"/>
      <c r="J1354" s="72"/>
      <c r="K1354" s="75"/>
      <c r="M1354" s="3"/>
      <c r="N1354" s="3"/>
      <c r="O1354" s="86"/>
      <c r="P1354" s="3"/>
      <c r="Q1354" s="67"/>
      <c r="R1354" s="3"/>
      <c r="S1354" s="94"/>
    </row>
    <row r="1355" spans="1:19" s="76" customFormat="1" ht="21" customHeight="1">
      <c r="A1355" s="3"/>
      <c r="B1355" s="3"/>
      <c r="C1355" s="6"/>
      <c r="D1355" s="68"/>
      <c r="E1355" s="69"/>
      <c r="F1355" s="70"/>
      <c r="G1355" s="71"/>
      <c r="H1355" s="72"/>
      <c r="I1355" s="72"/>
      <c r="J1355" s="72"/>
      <c r="K1355" s="75"/>
      <c r="M1355" s="3"/>
      <c r="N1355" s="3"/>
      <c r="O1355" s="86"/>
      <c r="P1355" s="3"/>
      <c r="Q1355" s="67"/>
      <c r="R1355" s="3"/>
      <c r="S1355" s="94"/>
    </row>
    <row r="1356" spans="1:19" s="76" customFormat="1" ht="21" customHeight="1">
      <c r="A1356" s="3"/>
      <c r="B1356" s="3"/>
      <c r="C1356" s="6"/>
      <c r="D1356" s="68"/>
      <c r="E1356" s="69"/>
      <c r="F1356" s="70"/>
      <c r="G1356" s="71"/>
      <c r="H1356" s="72"/>
      <c r="I1356" s="72"/>
      <c r="J1356" s="72"/>
      <c r="K1356" s="75"/>
      <c r="M1356" s="3"/>
      <c r="N1356" s="3"/>
      <c r="O1356" s="86"/>
      <c r="P1356" s="3"/>
      <c r="Q1356" s="67"/>
      <c r="R1356" s="3"/>
      <c r="S1356" s="94"/>
    </row>
    <row r="1357" spans="1:19" s="76" customFormat="1" ht="21" customHeight="1">
      <c r="A1357" s="3"/>
      <c r="B1357" s="3"/>
      <c r="C1357" s="6"/>
      <c r="D1357" s="68"/>
      <c r="E1357" s="69"/>
      <c r="F1357" s="70"/>
      <c r="G1357" s="71"/>
      <c r="H1357" s="72"/>
      <c r="I1357" s="72"/>
      <c r="J1357" s="72"/>
      <c r="K1357" s="75"/>
      <c r="M1357" s="3"/>
      <c r="N1357" s="3"/>
      <c r="O1357" s="86"/>
      <c r="P1357" s="3"/>
      <c r="Q1357" s="67"/>
      <c r="R1357" s="3"/>
      <c r="S1357" s="94"/>
    </row>
    <row r="1358" spans="1:19" s="76" customFormat="1" ht="21" customHeight="1">
      <c r="A1358" s="3"/>
      <c r="B1358" s="3"/>
      <c r="C1358" s="6"/>
      <c r="D1358" s="68"/>
      <c r="E1358" s="69"/>
      <c r="F1358" s="70"/>
      <c r="G1358" s="71"/>
      <c r="H1358" s="72"/>
      <c r="I1358" s="72"/>
      <c r="J1358" s="72"/>
      <c r="K1358" s="75"/>
      <c r="M1358" s="3"/>
      <c r="N1358" s="3"/>
      <c r="O1358" s="86"/>
      <c r="P1358" s="3"/>
      <c r="Q1358" s="67"/>
      <c r="R1358" s="3"/>
      <c r="S1358" s="94"/>
    </row>
    <row r="1359" spans="1:19" s="76" customFormat="1" ht="21" customHeight="1">
      <c r="A1359" s="3"/>
      <c r="B1359" s="3"/>
      <c r="C1359" s="6"/>
      <c r="D1359" s="68"/>
      <c r="E1359" s="69"/>
      <c r="F1359" s="70"/>
      <c r="G1359" s="71"/>
      <c r="H1359" s="72"/>
      <c r="I1359" s="72"/>
      <c r="J1359" s="72"/>
      <c r="K1359" s="75"/>
      <c r="M1359" s="3"/>
      <c r="N1359" s="3"/>
      <c r="O1359" s="86"/>
      <c r="P1359" s="3"/>
      <c r="Q1359" s="67"/>
      <c r="R1359" s="3"/>
      <c r="S1359" s="94"/>
    </row>
    <row r="1360" spans="1:19" s="76" customFormat="1" ht="21" customHeight="1">
      <c r="A1360" s="3"/>
      <c r="B1360" s="3"/>
      <c r="C1360" s="6"/>
      <c r="D1360" s="68"/>
      <c r="E1360" s="69"/>
      <c r="F1360" s="70"/>
      <c r="G1360" s="71"/>
      <c r="H1360" s="72"/>
      <c r="I1360" s="72"/>
      <c r="J1360" s="72"/>
      <c r="K1360" s="75"/>
      <c r="M1360" s="3"/>
      <c r="N1360" s="3"/>
      <c r="O1360" s="86"/>
      <c r="P1360" s="3"/>
      <c r="Q1360" s="67"/>
      <c r="R1360" s="3"/>
      <c r="S1360" s="94"/>
    </row>
    <row r="1361" spans="1:19" s="76" customFormat="1" ht="21" customHeight="1">
      <c r="A1361" s="3"/>
      <c r="B1361" s="3"/>
      <c r="C1361" s="6"/>
      <c r="D1361" s="68"/>
      <c r="E1361" s="69"/>
      <c r="F1361" s="70"/>
      <c r="G1361" s="71"/>
      <c r="H1361" s="72"/>
      <c r="I1361" s="72"/>
      <c r="J1361" s="72"/>
      <c r="K1361" s="75"/>
      <c r="M1361" s="3"/>
      <c r="N1361" s="3"/>
      <c r="O1361" s="86"/>
      <c r="P1361" s="3"/>
      <c r="Q1361" s="67"/>
      <c r="R1361" s="3"/>
      <c r="S1361" s="94"/>
    </row>
    <row r="1362" spans="1:19" s="76" customFormat="1" ht="21" customHeight="1">
      <c r="A1362" s="3"/>
      <c r="B1362" s="3"/>
      <c r="C1362" s="6"/>
      <c r="D1362" s="68"/>
      <c r="E1362" s="69"/>
      <c r="F1362" s="70"/>
      <c r="G1362" s="71"/>
      <c r="H1362" s="72"/>
      <c r="I1362" s="72"/>
      <c r="J1362" s="72"/>
      <c r="K1362" s="75"/>
      <c r="M1362" s="3"/>
      <c r="N1362" s="3"/>
      <c r="O1362" s="86"/>
      <c r="P1362" s="3"/>
      <c r="Q1362" s="67"/>
      <c r="R1362" s="3"/>
      <c r="S1362" s="94"/>
    </row>
    <row r="1363" spans="1:19" s="76" customFormat="1" ht="21" customHeight="1">
      <c r="A1363" s="3"/>
      <c r="B1363" s="3"/>
      <c r="C1363" s="6"/>
      <c r="D1363" s="68"/>
      <c r="E1363" s="69"/>
      <c r="F1363" s="70"/>
      <c r="G1363" s="71"/>
      <c r="H1363" s="72"/>
      <c r="I1363" s="72"/>
      <c r="J1363" s="72"/>
      <c r="K1363" s="75"/>
      <c r="M1363" s="3"/>
      <c r="N1363" s="3"/>
      <c r="O1363" s="86"/>
      <c r="P1363" s="3"/>
      <c r="Q1363" s="67"/>
      <c r="R1363" s="3"/>
      <c r="S1363" s="94"/>
    </row>
    <row r="1364" spans="1:19" s="76" customFormat="1" ht="21" customHeight="1">
      <c r="A1364" s="3"/>
      <c r="B1364" s="3"/>
      <c r="C1364" s="6"/>
      <c r="D1364" s="68"/>
      <c r="E1364" s="69"/>
      <c r="F1364" s="70"/>
      <c r="G1364" s="71"/>
      <c r="H1364" s="72"/>
      <c r="I1364" s="72"/>
      <c r="J1364" s="72"/>
      <c r="K1364" s="75"/>
      <c r="M1364" s="3"/>
      <c r="N1364" s="3"/>
      <c r="O1364" s="86"/>
      <c r="P1364" s="3"/>
      <c r="Q1364" s="67"/>
      <c r="R1364" s="3"/>
      <c r="S1364" s="94"/>
    </row>
    <row r="1365" spans="1:19" s="76" customFormat="1" ht="21" customHeight="1">
      <c r="A1365" s="3"/>
      <c r="B1365" s="3"/>
      <c r="C1365" s="6"/>
      <c r="D1365" s="68"/>
      <c r="E1365" s="69"/>
      <c r="F1365" s="70"/>
      <c r="G1365" s="71"/>
      <c r="H1365" s="72"/>
      <c r="I1365" s="72"/>
      <c r="J1365" s="72"/>
      <c r="K1365" s="75"/>
      <c r="M1365" s="3"/>
      <c r="N1365" s="3"/>
      <c r="O1365" s="86"/>
      <c r="P1365" s="3"/>
      <c r="Q1365" s="67"/>
      <c r="R1365" s="3"/>
      <c r="S1365" s="94"/>
    </row>
    <row r="1366" spans="1:19" s="76" customFormat="1" ht="21" customHeight="1">
      <c r="A1366" s="3"/>
      <c r="B1366" s="3"/>
      <c r="C1366" s="6"/>
      <c r="D1366" s="68"/>
      <c r="E1366" s="69"/>
      <c r="F1366" s="70"/>
      <c r="G1366" s="71"/>
      <c r="H1366" s="72"/>
      <c r="I1366" s="72"/>
      <c r="J1366" s="72"/>
      <c r="K1366" s="75"/>
      <c r="M1366" s="3"/>
      <c r="N1366" s="3"/>
      <c r="O1366" s="86"/>
      <c r="P1366" s="3"/>
      <c r="Q1366" s="67"/>
      <c r="R1366" s="3"/>
      <c r="S1366" s="94"/>
    </row>
    <row r="1367" spans="1:19" s="76" customFormat="1" ht="21" customHeight="1">
      <c r="A1367" s="3"/>
      <c r="B1367" s="3"/>
      <c r="C1367" s="6"/>
      <c r="D1367" s="68"/>
      <c r="E1367" s="69"/>
      <c r="F1367" s="70"/>
      <c r="G1367" s="71"/>
      <c r="H1367" s="72"/>
      <c r="I1367" s="72"/>
      <c r="J1367" s="72"/>
      <c r="K1367" s="75"/>
      <c r="M1367" s="3"/>
      <c r="N1367" s="3"/>
      <c r="O1367" s="86"/>
      <c r="P1367" s="3"/>
      <c r="Q1367" s="67"/>
      <c r="R1367" s="3"/>
      <c r="S1367" s="94"/>
    </row>
    <row r="1368" spans="1:19" s="76" customFormat="1" ht="21" customHeight="1">
      <c r="A1368" s="3"/>
      <c r="B1368" s="3"/>
      <c r="C1368" s="6"/>
      <c r="D1368" s="68"/>
      <c r="E1368" s="69"/>
      <c r="F1368" s="70"/>
      <c r="G1368" s="71"/>
      <c r="H1368" s="72"/>
      <c r="I1368" s="72"/>
      <c r="J1368" s="72"/>
      <c r="K1368" s="75"/>
      <c r="M1368" s="3"/>
      <c r="N1368" s="3"/>
      <c r="O1368" s="86"/>
      <c r="P1368" s="3"/>
      <c r="Q1368" s="67"/>
      <c r="R1368" s="3"/>
      <c r="S1368" s="94"/>
    </row>
    <row r="1369" spans="1:19" s="76" customFormat="1" ht="21" customHeight="1">
      <c r="A1369" s="3"/>
      <c r="B1369" s="3"/>
      <c r="C1369" s="6"/>
      <c r="D1369" s="68"/>
      <c r="E1369" s="69"/>
      <c r="F1369" s="70"/>
      <c r="G1369" s="71"/>
      <c r="H1369" s="72"/>
      <c r="I1369" s="72"/>
      <c r="J1369" s="72"/>
      <c r="K1369" s="75"/>
      <c r="M1369" s="3"/>
      <c r="N1369" s="3"/>
      <c r="O1369" s="86"/>
      <c r="P1369" s="3"/>
      <c r="Q1369" s="67"/>
      <c r="R1369" s="3"/>
      <c r="S1369" s="94"/>
    </row>
    <row r="1370" spans="1:19" s="76" customFormat="1" ht="21" customHeight="1">
      <c r="A1370" s="3"/>
      <c r="B1370" s="3"/>
      <c r="C1370" s="6"/>
      <c r="D1370" s="68"/>
      <c r="E1370" s="69"/>
      <c r="F1370" s="70"/>
      <c r="G1370" s="71"/>
      <c r="H1370" s="72"/>
      <c r="I1370" s="72"/>
      <c r="J1370" s="72"/>
      <c r="K1370" s="75"/>
      <c r="M1370" s="3"/>
      <c r="N1370" s="3"/>
      <c r="O1370" s="86"/>
      <c r="P1370" s="3"/>
      <c r="Q1370" s="67"/>
      <c r="R1370" s="3"/>
      <c r="S1370" s="94"/>
    </row>
    <row r="1371" spans="1:19" s="76" customFormat="1" ht="21" customHeight="1">
      <c r="A1371" s="3"/>
      <c r="B1371" s="3"/>
      <c r="C1371" s="6"/>
      <c r="D1371" s="68"/>
      <c r="E1371" s="69"/>
      <c r="F1371" s="70"/>
      <c r="G1371" s="71"/>
      <c r="H1371" s="72"/>
      <c r="I1371" s="72"/>
      <c r="J1371" s="72"/>
      <c r="K1371" s="75"/>
      <c r="M1371" s="3"/>
      <c r="N1371" s="3"/>
      <c r="O1371" s="86"/>
      <c r="P1371" s="3"/>
      <c r="Q1371" s="67"/>
      <c r="R1371" s="3"/>
      <c r="S1371" s="94"/>
    </row>
    <row r="1372" spans="1:19" s="76" customFormat="1" ht="21" customHeight="1">
      <c r="A1372" s="3"/>
      <c r="B1372" s="3"/>
      <c r="C1372" s="6"/>
      <c r="D1372" s="68"/>
      <c r="E1372" s="69"/>
      <c r="F1372" s="70"/>
      <c r="G1372" s="71"/>
      <c r="H1372" s="72"/>
      <c r="I1372" s="72"/>
      <c r="J1372" s="72"/>
      <c r="K1372" s="75"/>
      <c r="M1372" s="3"/>
      <c r="N1372" s="3"/>
      <c r="O1372" s="86"/>
      <c r="P1372" s="3"/>
      <c r="Q1372" s="67"/>
      <c r="R1372" s="3"/>
      <c r="S1372" s="94"/>
    </row>
    <row r="1373" spans="1:19" s="76" customFormat="1" ht="21" customHeight="1">
      <c r="A1373" s="3"/>
      <c r="B1373" s="3"/>
      <c r="C1373" s="6"/>
      <c r="D1373" s="68"/>
      <c r="E1373" s="69"/>
      <c r="F1373" s="70"/>
      <c r="G1373" s="71"/>
      <c r="H1373" s="72"/>
      <c r="I1373" s="72"/>
      <c r="J1373" s="72"/>
      <c r="K1373" s="75"/>
      <c r="M1373" s="3"/>
      <c r="N1373" s="3"/>
      <c r="O1373" s="86"/>
      <c r="P1373" s="3"/>
      <c r="Q1373" s="67"/>
      <c r="R1373" s="3"/>
      <c r="S1373" s="94"/>
    </row>
    <row r="1374" spans="1:19" s="76" customFormat="1" ht="21" customHeight="1">
      <c r="A1374" s="3"/>
      <c r="B1374" s="3"/>
      <c r="C1374" s="6"/>
      <c r="D1374" s="68"/>
      <c r="E1374" s="69"/>
      <c r="F1374" s="70"/>
      <c r="G1374" s="71"/>
      <c r="H1374" s="72"/>
      <c r="I1374" s="72"/>
      <c r="J1374" s="72"/>
      <c r="K1374" s="75"/>
      <c r="M1374" s="3"/>
      <c r="N1374" s="3"/>
      <c r="O1374" s="86"/>
      <c r="P1374" s="3"/>
      <c r="Q1374" s="67"/>
      <c r="R1374" s="3"/>
      <c r="S1374" s="94"/>
    </row>
    <row r="1375" spans="1:19" s="76" customFormat="1" ht="21" customHeight="1">
      <c r="A1375" s="3"/>
      <c r="B1375" s="3"/>
      <c r="C1375" s="6"/>
      <c r="D1375" s="68"/>
      <c r="E1375" s="69"/>
      <c r="F1375" s="70"/>
      <c r="G1375" s="71"/>
      <c r="H1375" s="72"/>
      <c r="I1375" s="72"/>
      <c r="J1375" s="72"/>
      <c r="K1375" s="75"/>
      <c r="M1375" s="3"/>
      <c r="N1375" s="3"/>
      <c r="O1375" s="86"/>
      <c r="P1375" s="3"/>
      <c r="Q1375" s="67"/>
      <c r="R1375" s="3"/>
      <c r="S1375" s="94"/>
    </row>
    <row r="1376" spans="1:19" s="76" customFormat="1" ht="21" customHeight="1">
      <c r="A1376" s="3"/>
      <c r="B1376" s="3"/>
      <c r="C1376" s="6"/>
      <c r="D1376" s="68"/>
      <c r="E1376" s="69"/>
      <c r="F1376" s="70"/>
      <c r="G1376" s="71"/>
      <c r="H1376" s="72"/>
      <c r="I1376" s="72"/>
      <c r="J1376" s="72"/>
      <c r="K1376" s="75"/>
      <c r="M1376" s="3"/>
      <c r="N1376" s="3"/>
      <c r="O1376" s="86"/>
      <c r="P1376" s="3"/>
      <c r="Q1376" s="67"/>
      <c r="R1376" s="3"/>
      <c r="S1376" s="94"/>
    </row>
    <row r="1377" spans="1:19" s="76" customFormat="1" ht="21" customHeight="1">
      <c r="A1377" s="3"/>
      <c r="B1377" s="3"/>
      <c r="C1377" s="6"/>
      <c r="D1377" s="68"/>
      <c r="E1377" s="69"/>
      <c r="F1377" s="70"/>
      <c r="G1377" s="71"/>
      <c r="H1377" s="72"/>
      <c r="I1377" s="72"/>
      <c r="J1377" s="72"/>
      <c r="K1377" s="75"/>
      <c r="M1377" s="3"/>
      <c r="N1377" s="3"/>
      <c r="O1377" s="86"/>
      <c r="P1377" s="3"/>
      <c r="Q1377" s="67"/>
      <c r="R1377" s="3"/>
      <c r="S1377" s="94"/>
    </row>
    <row r="1378" spans="1:19" s="76" customFormat="1" ht="21" customHeight="1">
      <c r="A1378" s="3"/>
      <c r="B1378" s="3"/>
      <c r="C1378" s="6"/>
      <c r="D1378" s="68"/>
      <c r="E1378" s="69"/>
      <c r="F1378" s="70"/>
      <c r="G1378" s="71"/>
      <c r="H1378" s="72"/>
      <c r="I1378" s="72"/>
      <c r="J1378" s="72"/>
      <c r="K1378" s="75"/>
      <c r="M1378" s="3"/>
      <c r="N1378" s="3"/>
      <c r="O1378" s="86"/>
      <c r="P1378" s="3"/>
      <c r="Q1378" s="67"/>
      <c r="R1378" s="3"/>
      <c r="S1378" s="94"/>
    </row>
    <row r="1379" spans="1:19" s="76" customFormat="1" ht="21" customHeight="1">
      <c r="A1379" s="3"/>
      <c r="B1379" s="3"/>
      <c r="C1379" s="6"/>
      <c r="D1379" s="68"/>
      <c r="E1379" s="69"/>
      <c r="F1379" s="70"/>
      <c r="G1379" s="71"/>
      <c r="H1379" s="72"/>
      <c r="I1379" s="72"/>
      <c r="J1379" s="72"/>
      <c r="K1379" s="75"/>
      <c r="M1379" s="3"/>
      <c r="N1379" s="3"/>
      <c r="O1379" s="86"/>
      <c r="P1379" s="3"/>
      <c r="Q1379" s="67"/>
      <c r="R1379" s="3"/>
      <c r="S1379" s="94"/>
    </row>
    <row r="1380" spans="1:19" s="76" customFormat="1" ht="21" customHeight="1">
      <c r="A1380" s="3"/>
      <c r="B1380" s="3"/>
      <c r="C1380" s="6"/>
      <c r="D1380" s="68"/>
      <c r="E1380" s="69"/>
      <c r="F1380" s="70"/>
      <c r="G1380" s="71"/>
      <c r="H1380" s="72"/>
      <c r="I1380" s="72"/>
      <c r="J1380" s="72"/>
      <c r="K1380" s="75"/>
      <c r="M1380" s="3"/>
      <c r="N1380" s="3"/>
      <c r="O1380" s="86"/>
      <c r="P1380" s="3"/>
      <c r="Q1380" s="67"/>
      <c r="R1380" s="3"/>
      <c r="S1380" s="94"/>
    </row>
    <row r="1381" spans="1:19" s="76" customFormat="1" ht="21" customHeight="1">
      <c r="A1381" s="3"/>
      <c r="B1381" s="3"/>
      <c r="C1381" s="6"/>
      <c r="D1381" s="68"/>
      <c r="E1381" s="69"/>
      <c r="F1381" s="70"/>
      <c r="G1381" s="71"/>
      <c r="H1381" s="72"/>
      <c r="I1381" s="72"/>
      <c r="J1381" s="72"/>
      <c r="K1381" s="75"/>
      <c r="M1381" s="3"/>
      <c r="N1381" s="3"/>
      <c r="O1381" s="86"/>
      <c r="P1381" s="3"/>
      <c r="Q1381" s="67"/>
      <c r="R1381" s="3"/>
      <c r="S1381" s="94"/>
    </row>
    <row r="1382" spans="1:19" s="76" customFormat="1" ht="21" customHeight="1">
      <c r="A1382" s="3"/>
      <c r="B1382" s="3"/>
      <c r="C1382" s="6"/>
      <c r="D1382" s="68"/>
      <c r="E1382" s="69"/>
      <c r="F1382" s="70"/>
      <c r="G1382" s="71"/>
      <c r="H1382" s="72"/>
      <c r="I1382" s="72"/>
      <c r="J1382" s="72"/>
      <c r="K1382" s="75"/>
      <c r="M1382" s="3"/>
      <c r="N1382" s="3"/>
      <c r="O1382" s="86"/>
      <c r="P1382" s="3"/>
      <c r="Q1382" s="67"/>
      <c r="R1382" s="3"/>
      <c r="S1382" s="94"/>
    </row>
    <row r="1383" spans="1:19" s="76" customFormat="1" ht="21" customHeight="1">
      <c r="A1383" s="3"/>
      <c r="B1383" s="3"/>
      <c r="C1383" s="6"/>
      <c r="D1383" s="68"/>
      <c r="E1383" s="69"/>
      <c r="F1383" s="70"/>
      <c r="G1383" s="71"/>
      <c r="H1383" s="72"/>
      <c r="I1383" s="72"/>
      <c r="J1383" s="72"/>
      <c r="K1383" s="75"/>
      <c r="M1383" s="3"/>
      <c r="N1383" s="3"/>
      <c r="O1383" s="86"/>
      <c r="P1383" s="3"/>
      <c r="Q1383" s="67"/>
      <c r="R1383" s="3"/>
      <c r="S1383" s="94"/>
    </row>
    <row r="1384" spans="1:19" s="76" customFormat="1" ht="21" customHeight="1">
      <c r="A1384" s="3"/>
      <c r="B1384" s="3"/>
      <c r="C1384" s="6"/>
      <c r="D1384" s="68"/>
      <c r="E1384" s="69"/>
      <c r="F1384" s="70"/>
      <c r="G1384" s="71"/>
      <c r="H1384" s="72"/>
      <c r="I1384" s="72"/>
      <c r="J1384" s="72"/>
      <c r="K1384" s="75"/>
      <c r="M1384" s="3"/>
      <c r="N1384" s="3"/>
      <c r="O1384" s="86"/>
      <c r="P1384" s="3"/>
      <c r="Q1384" s="67"/>
      <c r="R1384" s="3"/>
      <c r="S1384" s="94"/>
    </row>
    <row r="1385" spans="1:19" s="76" customFormat="1" ht="21" customHeight="1">
      <c r="A1385" s="3"/>
      <c r="B1385" s="3"/>
      <c r="C1385" s="6"/>
      <c r="D1385" s="68"/>
      <c r="E1385" s="69"/>
      <c r="F1385" s="70"/>
      <c r="G1385" s="71"/>
      <c r="H1385" s="72"/>
      <c r="I1385" s="72"/>
      <c r="J1385" s="72"/>
      <c r="K1385" s="75"/>
      <c r="M1385" s="3"/>
      <c r="N1385" s="3"/>
      <c r="O1385" s="86"/>
      <c r="P1385" s="3"/>
      <c r="Q1385" s="67"/>
      <c r="R1385" s="3"/>
      <c r="S1385" s="94"/>
    </row>
    <row r="1386" spans="1:19" s="76" customFormat="1" ht="21" customHeight="1">
      <c r="A1386" s="3"/>
      <c r="B1386" s="3"/>
      <c r="C1386" s="6"/>
      <c r="D1386" s="68"/>
      <c r="E1386" s="69"/>
      <c r="F1386" s="70"/>
      <c r="G1386" s="71"/>
      <c r="H1386" s="72"/>
      <c r="I1386" s="72"/>
      <c r="J1386" s="72"/>
      <c r="K1386" s="75"/>
      <c r="M1386" s="3"/>
      <c r="N1386" s="3"/>
      <c r="O1386" s="86"/>
      <c r="P1386" s="3"/>
      <c r="Q1386" s="67"/>
      <c r="R1386" s="3"/>
      <c r="S1386" s="94"/>
    </row>
    <row r="1387" spans="1:19" s="76" customFormat="1" ht="21" customHeight="1">
      <c r="A1387" s="3"/>
      <c r="B1387" s="3"/>
      <c r="C1387" s="6"/>
      <c r="D1387" s="68"/>
      <c r="E1387" s="69"/>
      <c r="F1387" s="70"/>
      <c r="G1387" s="71"/>
      <c r="H1387" s="72"/>
      <c r="I1387" s="72"/>
      <c r="J1387" s="72"/>
      <c r="K1387" s="75"/>
      <c r="M1387" s="3"/>
      <c r="N1387" s="3"/>
      <c r="O1387" s="86"/>
      <c r="P1387" s="3"/>
      <c r="Q1387" s="67"/>
      <c r="R1387" s="3"/>
      <c r="S1387" s="94"/>
    </row>
    <row r="1388" spans="1:19" s="76" customFormat="1" ht="21" customHeight="1">
      <c r="A1388" s="3"/>
      <c r="B1388" s="3"/>
      <c r="C1388" s="6"/>
      <c r="D1388" s="68"/>
      <c r="E1388" s="69"/>
      <c r="F1388" s="70"/>
      <c r="G1388" s="71"/>
      <c r="H1388" s="72"/>
      <c r="I1388" s="72"/>
      <c r="J1388" s="72"/>
      <c r="K1388" s="75"/>
      <c r="M1388" s="3"/>
      <c r="N1388" s="3"/>
      <c r="O1388" s="86"/>
      <c r="P1388" s="3"/>
      <c r="Q1388" s="67"/>
      <c r="R1388" s="3"/>
      <c r="S1388" s="94"/>
    </row>
    <row r="1389" spans="1:19" s="76" customFormat="1" ht="21" customHeight="1">
      <c r="A1389" s="3"/>
      <c r="B1389" s="3"/>
      <c r="C1389" s="6"/>
      <c r="D1389" s="68"/>
      <c r="E1389" s="69"/>
      <c r="F1389" s="70"/>
      <c r="G1389" s="71"/>
      <c r="H1389" s="72"/>
      <c r="I1389" s="72"/>
      <c r="J1389" s="72"/>
      <c r="K1389" s="75"/>
      <c r="M1389" s="3"/>
      <c r="N1389" s="3"/>
      <c r="O1389" s="86"/>
      <c r="P1389" s="3"/>
      <c r="Q1389" s="67"/>
      <c r="R1389" s="3"/>
      <c r="S1389" s="94"/>
    </row>
    <row r="1390" spans="1:19" s="76" customFormat="1" ht="21" customHeight="1">
      <c r="A1390" s="3"/>
      <c r="B1390" s="3"/>
      <c r="C1390" s="6"/>
      <c r="D1390" s="68"/>
      <c r="E1390" s="69"/>
      <c r="F1390" s="70"/>
      <c r="G1390" s="71"/>
      <c r="H1390" s="72"/>
      <c r="I1390" s="72"/>
      <c r="J1390" s="72"/>
      <c r="K1390" s="75"/>
      <c r="M1390" s="3"/>
      <c r="N1390" s="3"/>
      <c r="O1390" s="86"/>
      <c r="P1390" s="3"/>
      <c r="Q1390" s="67"/>
      <c r="R1390" s="3"/>
      <c r="S1390" s="94"/>
    </row>
    <row r="1391" spans="1:19" s="76" customFormat="1" ht="21" customHeight="1">
      <c r="A1391" s="3"/>
      <c r="B1391" s="3"/>
      <c r="C1391" s="6"/>
      <c r="D1391" s="68"/>
      <c r="E1391" s="69"/>
      <c r="F1391" s="70"/>
      <c r="G1391" s="71"/>
      <c r="H1391" s="72"/>
      <c r="I1391" s="72"/>
      <c r="J1391" s="72"/>
      <c r="K1391" s="75"/>
      <c r="M1391" s="3"/>
      <c r="N1391" s="3"/>
      <c r="O1391" s="86"/>
      <c r="P1391" s="3"/>
      <c r="Q1391" s="67"/>
      <c r="R1391" s="3"/>
      <c r="S1391" s="94"/>
    </row>
    <row r="1392" spans="1:19" s="76" customFormat="1" ht="21" customHeight="1">
      <c r="A1392" s="3"/>
      <c r="B1392" s="3"/>
      <c r="C1392" s="6"/>
      <c r="D1392" s="68"/>
      <c r="E1392" s="69"/>
      <c r="F1392" s="70"/>
      <c r="G1392" s="71"/>
      <c r="H1392" s="72"/>
      <c r="I1392" s="72"/>
      <c r="J1392" s="72"/>
      <c r="K1392" s="75"/>
      <c r="M1392" s="3"/>
      <c r="N1392" s="3"/>
      <c r="O1392" s="86"/>
      <c r="P1392" s="3"/>
      <c r="Q1392" s="67"/>
      <c r="R1392" s="3"/>
      <c r="S1392" s="94"/>
    </row>
    <row r="1393" spans="1:19" s="76" customFormat="1" ht="21" customHeight="1">
      <c r="A1393" s="3"/>
      <c r="B1393" s="3"/>
      <c r="C1393" s="6"/>
      <c r="D1393" s="68"/>
      <c r="E1393" s="69"/>
      <c r="F1393" s="70"/>
      <c r="G1393" s="71"/>
      <c r="H1393" s="72"/>
      <c r="I1393" s="72"/>
      <c r="J1393" s="72"/>
      <c r="K1393" s="75"/>
      <c r="M1393" s="3"/>
      <c r="N1393" s="3"/>
      <c r="O1393" s="86"/>
      <c r="P1393" s="3"/>
      <c r="Q1393" s="67"/>
      <c r="R1393" s="3"/>
      <c r="S1393" s="94"/>
    </row>
    <row r="1394" spans="1:19" s="76" customFormat="1" ht="21" customHeight="1">
      <c r="A1394" s="3"/>
      <c r="B1394" s="3"/>
      <c r="C1394" s="6"/>
      <c r="D1394" s="68"/>
      <c r="E1394" s="69"/>
      <c r="F1394" s="70"/>
      <c r="G1394" s="71"/>
      <c r="H1394" s="72"/>
      <c r="I1394" s="72"/>
      <c r="J1394" s="72"/>
      <c r="K1394" s="75"/>
      <c r="M1394" s="3"/>
      <c r="N1394" s="3"/>
      <c r="O1394" s="86"/>
      <c r="P1394" s="3"/>
      <c r="Q1394" s="67"/>
      <c r="R1394" s="3"/>
      <c r="S1394" s="94"/>
    </row>
    <row r="1395" spans="1:19" s="76" customFormat="1" ht="21" customHeight="1">
      <c r="A1395" s="3"/>
      <c r="B1395" s="3"/>
      <c r="C1395" s="6"/>
      <c r="D1395" s="68"/>
      <c r="E1395" s="69"/>
      <c r="F1395" s="70"/>
      <c r="G1395" s="71"/>
      <c r="H1395" s="72"/>
      <c r="I1395" s="72"/>
      <c r="J1395" s="72"/>
      <c r="K1395" s="75"/>
      <c r="M1395" s="3"/>
      <c r="N1395" s="3"/>
      <c r="O1395" s="86"/>
      <c r="P1395" s="3"/>
      <c r="Q1395" s="67"/>
      <c r="R1395" s="3"/>
      <c r="S1395" s="94"/>
    </row>
    <row r="1396" spans="1:19" s="76" customFormat="1" ht="21" customHeight="1">
      <c r="A1396" s="3"/>
      <c r="B1396" s="3"/>
      <c r="C1396" s="6"/>
      <c r="D1396" s="68"/>
      <c r="E1396" s="69"/>
      <c r="F1396" s="70"/>
      <c r="G1396" s="71"/>
      <c r="H1396" s="72"/>
      <c r="I1396" s="72"/>
      <c r="J1396" s="72"/>
      <c r="K1396" s="75"/>
      <c r="M1396" s="3"/>
      <c r="N1396" s="3"/>
      <c r="O1396" s="86"/>
      <c r="P1396" s="3"/>
      <c r="Q1396" s="67"/>
      <c r="R1396" s="3"/>
      <c r="S1396" s="94"/>
    </row>
    <row r="1397" spans="1:19" s="76" customFormat="1" ht="21" customHeight="1">
      <c r="A1397" s="3"/>
      <c r="B1397" s="3"/>
      <c r="C1397" s="6"/>
      <c r="D1397" s="68"/>
      <c r="E1397" s="69"/>
      <c r="F1397" s="70"/>
      <c r="G1397" s="71"/>
      <c r="H1397" s="72"/>
      <c r="I1397" s="72"/>
      <c r="J1397" s="72"/>
      <c r="K1397" s="75"/>
      <c r="M1397" s="3"/>
      <c r="N1397" s="3"/>
      <c r="O1397" s="86"/>
      <c r="P1397" s="3"/>
      <c r="Q1397" s="67"/>
      <c r="R1397" s="3"/>
      <c r="S1397" s="94"/>
    </row>
    <row r="1398" spans="1:19" s="76" customFormat="1" ht="21" customHeight="1">
      <c r="A1398" s="3"/>
      <c r="B1398" s="3"/>
      <c r="C1398" s="6"/>
      <c r="D1398" s="68"/>
      <c r="E1398" s="69"/>
      <c r="F1398" s="70"/>
      <c r="G1398" s="71"/>
      <c r="H1398" s="72"/>
      <c r="I1398" s="72"/>
      <c r="J1398" s="72"/>
      <c r="K1398" s="75"/>
      <c r="M1398" s="3"/>
      <c r="N1398" s="3"/>
      <c r="O1398" s="86"/>
      <c r="P1398" s="3"/>
      <c r="Q1398" s="67"/>
      <c r="R1398" s="3"/>
      <c r="S1398" s="94"/>
    </row>
    <row r="1399" spans="1:19" s="76" customFormat="1" ht="21" customHeight="1">
      <c r="A1399" s="3"/>
      <c r="B1399" s="3"/>
      <c r="C1399" s="6"/>
      <c r="D1399" s="68"/>
      <c r="E1399" s="69"/>
      <c r="F1399" s="70"/>
      <c r="G1399" s="71"/>
      <c r="H1399" s="72"/>
      <c r="I1399" s="72"/>
      <c r="J1399" s="72"/>
      <c r="K1399" s="75"/>
      <c r="M1399" s="3"/>
      <c r="N1399" s="3"/>
      <c r="O1399" s="86"/>
      <c r="P1399" s="3"/>
      <c r="Q1399" s="67"/>
      <c r="R1399" s="3"/>
      <c r="S1399" s="94"/>
    </row>
    <row r="1400" spans="1:19" s="76" customFormat="1" ht="21" customHeight="1">
      <c r="A1400" s="3"/>
      <c r="B1400" s="3"/>
      <c r="C1400" s="6"/>
      <c r="D1400" s="68"/>
      <c r="E1400" s="69"/>
      <c r="F1400" s="70"/>
      <c r="G1400" s="71"/>
      <c r="H1400" s="72"/>
      <c r="I1400" s="72"/>
      <c r="J1400" s="72"/>
      <c r="K1400" s="75"/>
      <c r="M1400" s="3"/>
      <c r="N1400" s="3"/>
      <c r="O1400" s="86"/>
      <c r="P1400" s="3"/>
      <c r="Q1400" s="67"/>
      <c r="R1400" s="3"/>
      <c r="S1400" s="94"/>
    </row>
    <row r="1401" spans="1:19" s="76" customFormat="1" ht="21" customHeight="1">
      <c r="A1401" s="3"/>
      <c r="B1401" s="3"/>
      <c r="C1401" s="6"/>
      <c r="D1401" s="68"/>
      <c r="E1401" s="69"/>
      <c r="F1401" s="70"/>
      <c r="G1401" s="71"/>
      <c r="H1401" s="72"/>
      <c r="I1401" s="72"/>
      <c r="J1401" s="72"/>
      <c r="K1401" s="75"/>
      <c r="M1401" s="3"/>
      <c r="N1401" s="3"/>
      <c r="O1401" s="86"/>
      <c r="P1401" s="3"/>
      <c r="Q1401" s="67"/>
      <c r="R1401" s="3"/>
      <c r="S1401" s="94"/>
    </row>
    <row r="1402" spans="1:19" s="76" customFormat="1" ht="21" customHeight="1">
      <c r="A1402" s="3"/>
      <c r="B1402" s="3"/>
      <c r="C1402" s="6"/>
      <c r="D1402" s="68"/>
      <c r="E1402" s="69"/>
      <c r="F1402" s="70"/>
      <c r="G1402" s="71"/>
      <c r="H1402" s="72"/>
      <c r="I1402" s="72"/>
      <c r="J1402" s="72"/>
      <c r="K1402" s="75"/>
      <c r="M1402" s="3"/>
      <c r="N1402" s="3"/>
      <c r="O1402" s="86"/>
      <c r="P1402" s="3"/>
      <c r="Q1402" s="67"/>
      <c r="R1402" s="3"/>
      <c r="S1402" s="94"/>
    </row>
    <row r="1403" spans="1:19" s="76" customFormat="1" ht="21" customHeight="1">
      <c r="A1403" s="3"/>
      <c r="B1403" s="3"/>
      <c r="C1403" s="6"/>
      <c r="D1403" s="68"/>
      <c r="E1403" s="69"/>
      <c r="F1403" s="70"/>
      <c r="G1403" s="71"/>
      <c r="H1403" s="72"/>
      <c r="I1403" s="72"/>
      <c r="J1403" s="72"/>
      <c r="K1403" s="75"/>
      <c r="M1403" s="3"/>
      <c r="N1403" s="3"/>
      <c r="O1403" s="86"/>
      <c r="P1403" s="3"/>
      <c r="Q1403" s="67"/>
      <c r="R1403" s="3"/>
      <c r="S1403" s="94"/>
    </row>
    <row r="1404" spans="1:19" s="76" customFormat="1" ht="21" customHeight="1">
      <c r="A1404" s="3"/>
      <c r="B1404" s="3"/>
      <c r="C1404" s="6"/>
      <c r="D1404" s="68"/>
      <c r="E1404" s="69"/>
      <c r="F1404" s="70"/>
      <c r="G1404" s="71"/>
      <c r="H1404" s="72"/>
      <c r="I1404" s="72"/>
      <c r="J1404" s="72"/>
      <c r="K1404" s="75"/>
      <c r="M1404" s="3"/>
      <c r="N1404" s="3"/>
      <c r="O1404" s="86"/>
      <c r="P1404" s="3"/>
      <c r="Q1404" s="67"/>
      <c r="R1404" s="3"/>
      <c r="S1404" s="94"/>
    </row>
    <row r="1405" spans="1:19" s="76" customFormat="1" ht="21" customHeight="1">
      <c r="A1405" s="3"/>
      <c r="B1405" s="3"/>
      <c r="C1405" s="6"/>
      <c r="D1405" s="68"/>
      <c r="E1405" s="69"/>
      <c r="F1405" s="70"/>
      <c r="G1405" s="71"/>
      <c r="H1405" s="72"/>
      <c r="I1405" s="72"/>
      <c r="J1405" s="72"/>
      <c r="K1405" s="75"/>
      <c r="M1405" s="3"/>
      <c r="N1405" s="3"/>
      <c r="O1405" s="86"/>
      <c r="P1405" s="3"/>
      <c r="Q1405" s="67"/>
      <c r="R1405" s="3"/>
      <c r="S1405" s="94"/>
    </row>
    <row r="1406" spans="1:19" s="76" customFormat="1" ht="21" customHeight="1">
      <c r="A1406" s="3"/>
      <c r="B1406" s="3"/>
      <c r="C1406" s="6"/>
      <c r="D1406" s="68"/>
      <c r="E1406" s="69"/>
      <c r="F1406" s="70"/>
      <c r="G1406" s="71"/>
      <c r="H1406" s="72"/>
      <c r="I1406" s="72"/>
      <c r="J1406" s="72"/>
      <c r="K1406" s="75"/>
      <c r="M1406" s="3"/>
      <c r="N1406" s="3"/>
      <c r="O1406" s="86"/>
      <c r="P1406" s="3"/>
      <c r="Q1406" s="67"/>
      <c r="R1406" s="3"/>
      <c r="S1406" s="94"/>
    </row>
    <row r="1407" spans="1:19" s="76" customFormat="1" ht="21" customHeight="1">
      <c r="A1407" s="3"/>
      <c r="B1407" s="3"/>
      <c r="C1407" s="6"/>
      <c r="D1407" s="68"/>
      <c r="E1407" s="69"/>
      <c r="F1407" s="70"/>
      <c r="G1407" s="71"/>
      <c r="H1407" s="72"/>
      <c r="I1407" s="72"/>
      <c r="J1407" s="72"/>
      <c r="K1407" s="75"/>
      <c r="M1407" s="3"/>
      <c r="N1407" s="3"/>
      <c r="O1407" s="86"/>
      <c r="P1407" s="3"/>
      <c r="Q1407" s="67"/>
      <c r="R1407" s="3"/>
      <c r="S1407" s="94"/>
    </row>
    <row r="1408" spans="1:19" s="76" customFormat="1" ht="21" customHeight="1">
      <c r="A1408" s="3"/>
      <c r="B1408" s="3"/>
      <c r="C1408" s="6"/>
      <c r="D1408" s="68"/>
      <c r="E1408" s="69"/>
      <c r="F1408" s="70"/>
      <c r="G1408" s="71"/>
      <c r="H1408" s="72"/>
      <c r="I1408" s="72"/>
      <c r="J1408" s="72"/>
      <c r="K1408" s="75"/>
      <c r="M1408" s="3"/>
      <c r="N1408" s="3"/>
      <c r="O1408" s="86"/>
      <c r="P1408" s="3"/>
      <c r="Q1408" s="67"/>
      <c r="R1408" s="3"/>
      <c r="S1408" s="94"/>
    </row>
    <row r="1409" spans="1:19" s="76" customFormat="1" ht="21" customHeight="1">
      <c r="A1409" s="3"/>
      <c r="B1409" s="3"/>
      <c r="C1409" s="6"/>
      <c r="D1409" s="68"/>
      <c r="E1409" s="69"/>
      <c r="F1409" s="70"/>
      <c r="G1409" s="71"/>
      <c r="H1409" s="72"/>
      <c r="I1409" s="72"/>
      <c r="J1409" s="72"/>
      <c r="K1409" s="75"/>
      <c r="M1409" s="3"/>
      <c r="N1409" s="3"/>
      <c r="O1409" s="86"/>
      <c r="P1409" s="3"/>
      <c r="Q1409" s="67"/>
      <c r="R1409" s="3"/>
      <c r="S1409" s="94"/>
    </row>
    <row r="1410" spans="1:19" s="76" customFormat="1" ht="21" customHeight="1">
      <c r="A1410" s="3"/>
      <c r="B1410" s="3"/>
      <c r="C1410" s="6"/>
      <c r="D1410" s="68"/>
      <c r="E1410" s="69"/>
      <c r="F1410" s="70"/>
      <c r="G1410" s="71"/>
      <c r="H1410" s="72"/>
      <c r="I1410" s="72"/>
      <c r="J1410" s="72"/>
      <c r="K1410" s="75"/>
      <c r="M1410" s="3"/>
      <c r="N1410" s="3"/>
      <c r="O1410" s="86"/>
      <c r="P1410" s="3"/>
      <c r="Q1410" s="67"/>
      <c r="R1410" s="3"/>
      <c r="S1410" s="94"/>
    </row>
    <row r="1411" spans="1:19" s="76" customFormat="1" ht="21" customHeight="1">
      <c r="A1411" s="3"/>
      <c r="B1411" s="3"/>
      <c r="C1411" s="6"/>
      <c r="D1411" s="68"/>
      <c r="E1411" s="69"/>
      <c r="F1411" s="70"/>
      <c r="G1411" s="71"/>
      <c r="H1411" s="72"/>
      <c r="I1411" s="72"/>
      <c r="J1411" s="72"/>
      <c r="K1411" s="75"/>
      <c r="M1411" s="3"/>
      <c r="N1411" s="3"/>
      <c r="O1411" s="86"/>
      <c r="P1411" s="3"/>
      <c r="Q1411" s="67"/>
      <c r="R1411" s="3"/>
      <c r="S1411" s="94"/>
    </row>
    <row r="1412" spans="1:19" s="76" customFormat="1" ht="21" customHeight="1">
      <c r="A1412" s="3"/>
      <c r="B1412" s="3"/>
      <c r="C1412" s="6"/>
      <c r="D1412" s="68"/>
      <c r="E1412" s="69"/>
      <c r="F1412" s="70"/>
      <c r="G1412" s="71"/>
      <c r="H1412" s="72"/>
      <c r="I1412" s="72"/>
      <c r="J1412" s="72"/>
      <c r="K1412" s="75"/>
      <c r="M1412" s="3"/>
      <c r="N1412" s="3"/>
      <c r="O1412" s="86"/>
      <c r="P1412" s="3"/>
      <c r="Q1412" s="67"/>
      <c r="R1412" s="3"/>
      <c r="S1412" s="94"/>
    </row>
    <row r="1413" spans="1:19" s="76" customFormat="1" ht="21" customHeight="1">
      <c r="A1413" s="3"/>
      <c r="B1413" s="3"/>
      <c r="C1413" s="6"/>
      <c r="D1413" s="68"/>
      <c r="E1413" s="69"/>
      <c r="F1413" s="70"/>
      <c r="G1413" s="71"/>
      <c r="H1413" s="72"/>
      <c r="I1413" s="72"/>
      <c r="J1413" s="72"/>
      <c r="K1413" s="75"/>
      <c r="M1413" s="3"/>
      <c r="N1413" s="3"/>
      <c r="O1413" s="86"/>
      <c r="P1413" s="3"/>
      <c r="Q1413" s="67"/>
      <c r="R1413" s="3"/>
      <c r="S1413" s="94"/>
    </row>
    <row r="1414" spans="1:19" s="76" customFormat="1" ht="21" customHeight="1">
      <c r="A1414" s="3"/>
      <c r="B1414" s="3"/>
      <c r="C1414" s="6"/>
      <c r="D1414" s="68"/>
      <c r="E1414" s="69"/>
      <c r="F1414" s="70"/>
      <c r="G1414" s="71"/>
      <c r="H1414" s="72"/>
      <c r="I1414" s="72"/>
      <c r="J1414" s="72"/>
      <c r="K1414" s="75"/>
      <c r="M1414" s="3"/>
      <c r="N1414" s="3"/>
      <c r="O1414" s="86"/>
      <c r="P1414" s="3"/>
      <c r="Q1414" s="67"/>
      <c r="R1414" s="3"/>
      <c r="S1414" s="94"/>
    </row>
    <row r="1415" spans="1:19" s="76" customFormat="1" ht="21" customHeight="1">
      <c r="A1415" s="3"/>
      <c r="B1415" s="3"/>
      <c r="C1415" s="6"/>
      <c r="D1415" s="68"/>
      <c r="E1415" s="69"/>
      <c r="F1415" s="70"/>
      <c r="G1415" s="71"/>
      <c r="H1415" s="72"/>
      <c r="I1415" s="72"/>
      <c r="J1415" s="72"/>
      <c r="K1415" s="75"/>
      <c r="M1415" s="3"/>
      <c r="N1415" s="3"/>
      <c r="O1415" s="86"/>
      <c r="P1415" s="3"/>
      <c r="Q1415" s="67"/>
      <c r="R1415" s="3"/>
      <c r="S1415" s="94"/>
    </row>
    <row r="1416" spans="1:19" s="76" customFormat="1" ht="21" customHeight="1">
      <c r="A1416" s="3"/>
      <c r="B1416" s="3"/>
      <c r="C1416" s="6"/>
      <c r="D1416" s="68"/>
      <c r="E1416" s="69"/>
      <c r="F1416" s="70"/>
      <c r="G1416" s="71"/>
      <c r="H1416" s="72"/>
      <c r="I1416" s="72"/>
      <c r="J1416" s="72"/>
      <c r="K1416" s="75"/>
      <c r="M1416" s="3"/>
      <c r="N1416" s="3"/>
      <c r="O1416" s="86"/>
      <c r="P1416" s="3"/>
      <c r="Q1416" s="67"/>
      <c r="R1416" s="3"/>
      <c r="S1416" s="94"/>
    </row>
    <row r="1417" spans="1:19" s="76" customFormat="1" ht="21" customHeight="1">
      <c r="A1417" s="3"/>
      <c r="B1417" s="3"/>
      <c r="C1417" s="6"/>
      <c r="D1417" s="68"/>
      <c r="E1417" s="69"/>
      <c r="F1417" s="70"/>
      <c r="G1417" s="71"/>
      <c r="H1417" s="72"/>
      <c r="I1417" s="72"/>
      <c r="J1417" s="72"/>
      <c r="K1417" s="75"/>
      <c r="M1417" s="3"/>
      <c r="N1417" s="3"/>
      <c r="O1417" s="86"/>
      <c r="P1417" s="3"/>
      <c r="Q1417" s="67"/>
      <c r="R1417" s="3"/>
      <c r="S1417" s="94"/>
    </row>
    <row r="1418" spans="1:19" s="76" customFormat="1" ht="21" customHeight="1">
      <c r="A1418" s="3"/>
      <c r="B1418" s="3"/>
      <c r="C1418" s="6"/>
      <c r="D1418" s="68"/>
      <c r="E1418" s="69"/>
      <c r="F1418" s="70"/>
      <c r="G1418" s="71"/>
      <c r="H1418" s="72"/>
      <c r="I1418" s="72"/>
      <c r="J1418" s="72"/>
      <c r="K1418" s="75"/>
      <c r="M1418" s="3"/>
      <c r="N1418" s="3"/>
      <c r="O1418" s="86"/>
      <c r="P1418" s="3"/>
      <c r="Q1418" s="67"/>
      <c r="R1418" s="3"/>
      <c r="S1418" s="94"/>
    </row>
    <row r="1419" spans="1:19" s="76" customFormat="1" ht="21" customHeight="1">
      <c r="A1419" s="3"/>
      <c r="B1419" s="3"/>
      <c r="C1419" s="6"/>
      <c r="D1419" s="68"/>
      <c r="E1419" s="69"/>
      <c r="F1419" s="70"/>
      <c r="G1419" s="71"/>
      <c r="H1419" s="72"/>
      <c r="I1419" s="72"/>
      <c r="J1419" s="72"/>
      <c r="K1419" s="75"/>
      <c r="M1419" s="3"/>
      <c r="N1419" s="3"/>
      <c r="O1419" s="86"/>
      <c r="P1419" s="3"/>
      <c r="Q1419" s="67"/>
      <c r="R1419" s="3"/>
      <c r="S1419" s="94"/>
    </row>
    <row r="1420" spans="1:19" s="76" customFormat="1" ht="21" customHeight="1">
      <c r="A1420" s="3"/>
      <c r="B1420" s="3"/>
      <c r="C1420" s="6"/>
      <c r="D1420" s="68"/>
      <c r="E1420" s="69"/>
      <c r="F1420" s="70"/>
      <c r="G1420" s="71"/>
      <c r="H1420" s="72"/>
      <c r="I1420" s="72"/>
      <c r="J1420" s="72"/>
      <c r="K1420" s="75"/>
      <c r="M1420" s="3"/>
      <c r="N1420" s="3"/>
      <c r="O1420" s="86"/>
      <c r="P1420" s="3"/>
      <c r="Q1420" s="67"/>
      <c r="R1420" s="3"/>
      <c r="S1420" s="94"/>
    </row>
    <row r="1421" spans="1:19" s="76" customFormat="1" ht="21" customHeight="1">
      <c r="A1421" s="3"/>
      <c r="B1421" s="3"/>
      <c r="C1421" s="6"/>
      <c r="D1421" s="68"/>
      <c r="E1421" s="69"/>
      <c r="F1421" s="70"/>
      <c r="G1421" s="71"/>
      <c r="H1421" s="72"/>
      <c r="I1421" s="72"/>
      <c r="J1421" s="72"/>
      <c r="K1421" s="75"/>
      <c r="M1421" s="3"/>
      <c r="N1421" s="3"/>
      <c r="O1421" s="86"/>
      <c r="P1421" s="3"/>
      <c r="Q1421" s="67"/>
      <c r="R1421" s="3"/>
      <c r="S1421" s="94"/>
    </row>
    <row r="1422" spans="1:19" s="76" customFormat="1" ht="21" customHeight="1">
      <c r="A1422" s="3"/>
      <c r="B1422" s="3"/>
      <c r="C1422" s="6"/>
      <c r="D1422" s="68"/>
      <c r="E1422" s="69"/>
      <c r="F1422" s="70"/>
      <c r="G1422" s="71"/>
      <c r="H1422" s="72"/>
      <c r="I1422" s="72"/>
      <c r="J1422" s="72"/>
      <c r="K1422" s="75"/>
      <c r="M1422" s="3"/>
      <c r="N1422" s="3"/>
      <c r="O1422" s="86"/>
      <c r="P1422" s="3"/>
      <c r="Q1422" s="67"/>
      <c r="R1422" s="3"/>
      <c r="S1422" s="94"/>
    </row>
    <row r="1423" spans="1:19" s="76" customFormat="1" ht="21" customHeight="1">
      <c r="A1423" s="3"/>
      <c r="B1423" s="3"/>
      <c r="C1423" s="6"/>
      <c r="D1423" s="68"/>
      <c r="E1423" s="69"/>
      <c r="F1423" s="70"/>
      <c r="G1423" s="71"/>
      <c r="H1423" s="72"/>
      <c r="I1423" s="72"/>
      <c r="J1423" s="72"/>
      <c r="K1423" s="75"/>
      <c r="M1423" s="3"/>
      <c r="N1423" s="3"/>
      <c r="O1423" s="86"/>
      <c r="P1423" s="3"/>
      <c r="Q1423" s="67"/>
      <c r="R1423" s="3"/>
      <c r="S1423" s="94"/>
    </row>
    <row r="1424" spans="1:19" s="76" customFormat="1" ht="21" customHeight="1">
      <c r="A1424" s="3"/>
      <c r="B1424" s="3"/>
      <c r="C1424" s="6"/>
      <c r="D1424" s="68"/>
      <c r="E1424" s="69"/>
      <c r="F1424" s="70"/>
      <c r="G1424" s="71"/>
      <c r="H1424" s="72"/>
      <c r="I1424" s="72"/>
      <c r="J1424" s="72"/>
      <c r="K1424" s="75"/>
      <c r="M1424" s="3"/>
      <c r="N1424" s="3"/>
      <c r="O1424" s="86"/>
      <c r="P1424" s="3"/>
      <c r="Q1424" s="67"/>
      <c r="R1424" s="3"/>
      <c r="S1424" s="94"/>
    </row>
    <row r="1425" spans="1:19" s="76" customFormat="1" ht="21" customHeight="1">
      <c r="A1425" s="3"/>
      <c r="B1425" s="3"/>
      <c r="C1425" s="6"/>
      <c r="D1425" s="68"/>
      <c r="E1425" s="69"/>
      <c r="F1425" s="70"/>
      <c r="G1425" s="71"/>
      <c r="H1425" s="72"/>
      <c r="I1425" s="72"/>
      <c r="J1425" s="72"/>
      <c r="K1425" s="75"/>
      <c r="M1425" s="3"/>
      <c r="N1425" s="3"/>
      <c r="O1425" s="86"/>
      <c r="P1425" s="3"/>
      <c r="Q1425" s="67"/>
      <c r="R1425" s="3"/>
      <c r="S1425" s="94"/>
    </row>
    <row r="1426" spans="1:19" s="76" customFormat="1" ht="21" customHeight="1">
      <c r="A1426" s="3"/>
      <c r="B1426" s="3"/>
      <c r="C1426" s="6"/>
      <c r="D1426" s="68"/>
      <c r="E1426" s="69"/>
      <c r="F1426" s="70"/>
      <c r="G1426" s="71"/>
      <c r="H1426" s="72"/>
      <c r="I1426" s="72"/>
      <c r="J1426" s="72"/>
      <c r="K1426" s="75"/>
      <c r="M1426" s="3"/>
      <c r="N1426" s="3"/>
      <c r="O1426" s="86"/>
      <c r="P1426" s="3"/>
      <c r="Q1426" s="67"/>
      <c r="R1426" s="3"/>
      <c r="S1426" s="94"/>
    </row>
    <row r="1427" spans="1:19" s="76" customFormat="1" ht="21" customHeight="1">
      <c r="A1427" s="3"/>
      <c r="B1427" s="3"/>
      <c r="C1427" s="6"/>
      <c r="D1427" s="68"/>
      <c r="E1427" s="69"/>
      <c r="F1427" s="70"/>
      <c r="G1427" s="71"/>
      <c r="H1427" s="72"/>
      <c r="I1427" s="72"/>
      <c r="J1427" s="72"/>
      <c r="K1427" s="75"/>
      <c r="M1427" s="3"/>
      <c r="N1427" s="3"/>
      <c r="O1427" s="86"/>
      <c r="P1427" s="3"/>
      <c r="Q1427" s="67"/>
      <c r="R1427" s="3"/>
      <c r="S1427" s="94"/>
    </row>
    <row r="1428" spans="1:19" s="76" customFormat="1" ht="21" customHeight="1">
      <c r="A1428" s="3"/>
      <c r="B1428" s="3"/>
      <c r="C1428" s="6"/>
      <c r="D1428" s="68"/>
      <c r="E1428" s="69"/>
      <c r="F1428" s="70"/>
      <c r="G1428" s="71"/>
      <c r="H1428" s="72"/>
      <c r="I1428" s="72"/>
      <c r="J1428" s="72"/>
      <c r="K1428" s="75"/>
      <c r="M1428" s="3"/>
      <c r="N1428" s="3"/>
      <c r="O1428" s="86"/>
      <c r="P1428" s="3"/>
      <c r="Q1428" s="67"/>
      <c r="R1428" s="3"/>
      <c r="S1428" s="94"/>
    </row>
    <row r="1429" spans="1:19" s="76" customFormat="1" ht="21" customHeight="1">
      <c r="A1429" s="3"/>
      <c r="B1429" s="3"/>
      <c r="C1429" s="6"/>
      <c r="D1429" s="68"/>
      <c r="E1429" s="69"/>
      <c r="F1429" s="70"/>
      <c r="G1429" s="71"/>
      <c r="H1429" s="72"/>
      <c r="I1429" s="72"/>
      <c r="J1429" s="72"/>
      <c r="K1429" s="75"/>
      <c r="M1429" s="3"/>
      <c r="N1429" s="3"/>
      <c r="O1429" s="86"/>
      <c r="P1429" s="3"/>
      <c r="Q1429" s="67"/>
      <c r="R1429" s="3"/>
      <c r="S1429" s="94"/>
    </row>
    <row r="1430" spans="1:19" s="76" customFormat="1" ht="21" customHeight="1">
      <c r="A1430" s="3"/>
      <c r="B1430" s="3"/>
      <c r="C1430" s="6"/>
      <c r="D1430" s="68"/>
      <c r="E1430" s="69"/>
      <c r="F1430" s="70"/>
      <c r="G1430" s="71"/>
      <c r="H1430" s="72"/>
      <c r="I1430" s="72"/>
      <c r="J1430" s="72"/>
      <c r="K1430" s="75"/>
      <c r="M1430" s="3"/>
      <c r="N1430" s="3"/>
      <c r="O1430" s="86"/>
      <c r="P1430" s="3"/>
      <c r="Q1430" s="67"/>
      <c r="R1430" s="3"/>
      <c r="S1430" s="94"/>
    </row>
    <row r="1431" spans="1:19" s="76" customFormat="1" ht="21" customHeight="1">
      <c r="A1431" s="3"/>
      <c r="B1431" s="3"/>
      <c r="C1431" s="6"/>
      <c r="D1431" s="68"/>
      <c r="E1431" s="69"/>
      <c r="F1431" s="70"/>
      <c r="G1431" s="71"/>
      <c r="H1431" s="72"/>
      <c r="I1431" s="72"/>
      <c r="J1431" s="72"/>
      <c r="K1431" s="75"/>
      <c r="M1431" s="3"/>
      <c r="N1431" s="3"/>
      <c r="O1431" s="86"/>
      <c r="P1431" s="3"/>
      <c r="Q1431" s="67"/>
      <c r="R1431" s="3"/>
      <c r="S1431" s="94"/>
    </row>
    <row r="1432" spans="1:19" s="76" customFormat="1" ht="21" customHeight="1">
      <c r="A1432" s="3"/>
      <c r="B1432" s="3"/>
      <c r="C1432" s="6"/>
      <c r="D1432" s="68"/>
      <c r="E1432" s="69"/>
      <c r="F1432" s="70"/>
      <c r="G1432" s="71"/>
      <c r="H1432" s="72"/>
      <c r="I1432" s="72"/>
      <c r="J1432" s="72"/>
      <c r="K1432" s="75"/>
      <c r="M1432" s="3"/>
      <c r="N1432" s="3"/>
      <c r="O1432" s="86"/>
      <c r="P1432" s="3"/>
      <c r="Q1432" s="67"/>
      <c r="R1432" s="3"/>
      <c r="S1432" s="94"/>
    </row>
    <row r="1433" spans="1:19" s="76" customFormat="1" ht="21" customHeight="1">
      <c r="A1433" s="3"/>
      <c r="B1433" s="3"/>
      <c r="C1433" s="6"/>
      <c r="D1433" s="68"/>
      <c r="E1433" s="69"/>
      <c r="F1433" s="70"/>
      <c r="G1433" s="71"/>
      <c r="H1433" s="72"/>
      <c r="I1433" s="72"/>
      <c r="J1433" s="72"/>
      <c r="K1433" s="75"/>
      <c r="M1433" s="3"/>
      <c r="N1433" s="3"/>
      <c r="O1433" s="86"/>
      <c r="P1433" s="3"/>
      <c r="Q1433" s="67"/>
      <c r="R1433" s="3"/>
      <c r="S1433" s="94"/>
    </row>
    <row r="1434" spans="1:19" s="76" customFormat="1" ht="21" customHeight="1">
      <c r="A1434" s="3"/>
      <c r="B1434" s="3"/>
      <c r="C1434" s="6"/>
      <c r="D1434" s="68"/>
      <c r="E1434" s="69"/>
      <c r="F1434" s="70"/>
      <c r="G1434" s="71"/>
      <c r="H1434" s="72"/>
      <c r="I1434" s="72"/>
      <c r="J1434" s="72"/>
      <c r="K1434" s="75"/>
      <c r="M1434" s="3"/>
      <c r="N1434" s="3"/>
      <c r="O1434" s="86"/>
      <c r="P1434" s="3"/>
      <c r="Q1434" s="67"/>
      <c r="R1434" s="3"/>
      <c r="S1434" s="94"/>
    </row>
    <row r="1435" spans="1:19" s="76" customFormat="1" ht="21" customHeight="1">
      <c r="A1435" s="3"/>
      <c r="B1435" s="3"/>
      <c r="C1435" s="6"/>
      <c r="D1435" s="68"/>
      <c r="E1435" s="69"/>
      <c r="F1435" s="70"/>
      <c r="G1435" s="71"/>
      <c r="H1435" s="72"/>
      <c r="I1435" s="72"/>
      <c r="J1435" s="72"/>
      <c r="K1435" s="75"/>
      <c r="M1435" s="3"/>
      <c r="N1435" s="3"/>
      <c r="O1435" s="86"/>
      <c r="P1435" s="3"/>
      <c r="Q1435" s="67"/>
      <c r="R1435" s="3"/>
      <c r="S1435" s="94"/>
    </row>
    <row r="1436" spans="1:19" s="76" customFormat="1" ht="21" customHeight="1">
      <c r="A1436" s="3"/>
      <c r="B1436" s="3"/>
      <c r="C1436" s="6"/>
      <c r="D1436" s="68"/>
      <c r="E1436" s="69"/>
      <c r="F1436" s="70"/>
      <c r="G1436" s="71"/>
      <c r="H1436" s="72"/>
      <c r="I1436" s="72"/>
      <c r="J1436" s="72"/>
      <c r="K1436" s="75"/>
      <c r="M1436" s="3"/>
      <c r="N1436" s="3"/>
      <c r="O1436" s="86"/>
      <c r="P1436" s="3"/>
      <c r="Q1436" s="67"/>
      <c r="R1436" s="3"/>
      <c r="S1436" s="94"/>
    </row>
    <row r="1437" spans="1:19" s="76" customFormat="1" ht="21" customHeight="1">
      <c r="A1437" s="3"/>
      <c r="B1437" s="3"/>
      <c r="C1437" s="6"/>
      <c r="D1437" s="68"/>
      <c r="E1437" s="69"/>
      <c r="F1437" s="70"/>
      <c r="G1437" s="71"/>
      <c r="H1437" s="72"/>
      <c r="I1437" s="72"/>
      <c r="J1437" s="72"/>
      <c r="K1437" s="75"/>
      <c r="M1437" s="3"/>
      <c r="N1437" s="3"/>
      <c r="O1437" s="86"/>
      <c r="P1437" s="3"/>
      <c r="Q1437" s="67"/>
      <c r="R1437" s="3"/>
      <c r="S1437" s="94"/>
    </row>
    <row r="1438" spans="1:19" s="76" customFormat="1" ht="21" customHeight="1">
      <c r="A1438" s="3"/>
      <c r="B1438" s="3"/>
      <c r="C1438" s="6"/>
      <c r="D1438" s="68"/>
      <c r="E1438" s="69"/>
      <c r="F1438" s="70"/>
      <c r="G1438" s="71"/>
      <c r="H1438" s="72"/>
      <c r="I1438" s="72"/>
      <c r="J1438" s="72"/>
      <c r="K1438" s="75"/>
      <c r="M1438" s="3"/>
      <c r="N1438" s="3"/>
      <c r="O1438" s="86"/>
      <c r="P1438" s="3"/>
      <c r="Q1438" s="67"/>
      <c r="R1438" s="3"/>
      <c r="S1438" s="94"/>
    </row>
    <row r="1439" spans="1:19" s="76" customFormat="1" ht="21" customHeight="1">
      <c r="A1439" s="3"/>
      <c r="B1439" s="3"/>
      <c r="C1439" s="6"/>
      <c r="D1439" s="68"/>
      <c r="E1439" s="69"/>
      <c r="F1439" s="70"/>
      <c r="G1439" s="71"/>
      <c r="H1439" s="72"/>
      <c r="I1439" s="72"/>
      <c r="J1439" s="72"/>
      <c r="K1439" s="75"/>
      <c r="M1439" s="3"/>
      <c r="N1439" s="3"/>
      <c r="O1439" s="86"/>
      <c r="P1439" s="3"/>
      <c r="Q1439" s="67"/>
      <c r="R1439" s="3"/>
      <c r="S1439" s="94"/>
    </row>
    <row r="1440" spans="1:19" s="76" customFormat="1" ht="21" customHeight="1">
      <c r="A1440" s="3"/>
      <c r="B1440" s="3"/>
      <c r="C1440" s="6"/>
      <c r="D1440" s="68"/>
      <c r="E1440" s="69"/>
      <c r="F1440" s="70"/>
      <c r="G1440" s="71"/>
      <c r="H1440" s="72"/>
      <c r="I1440" s="72"/>
      <c r="J1440" s="72"/>
      <c r="K1440" s="75"/>
      <c r="M1440" s="3"/>
      <c r="N1440" s="3"/>
      <c r="O1440" s="86"/>
      <c r="P1440" s="3"/>
      <c r="Q1440" s="67"/>
      <c r="R1440" s="3"/>
      <c r="S1440" s="94"/>
    </row>
    <row r="1441" spans="1:19" s="76" customFormat="1" ht="21" customHeight="1">
      <c r="A1441" s="3"/>
      <c r="B1441" s="3"/>
      <c r="C1441" s="6"/>
      <c r="D1441" s="68"/>
      <c r="E1441" s="69"/>
      <c r="F1441" s="70"/>
      <c r="G1441" s="71"/>
      <c r="H1441" s="72"/>
      <c r="I1441" s="72"/>
      <c r="J1441" s="72"/>
      <c r="K1441" s="75"/>
      <c r="M1441" s="3"/>
      <c r="N1441" s="3"/>
      <c r="O1441" s="86"/>
      <c r="P1441" s="3"/>
      <c r="Q1441" s="67"/>
      <c r="R1441" s="3"/>
      <c r="S1441" s="94"/>
    </row>
    <row r="1442" spans="1:19" s="76" customFormat="1" ht="21" customHeight="1">
      <c r="A1442" s="3"/>
      <c r="B1442" s="3"/>
      <c r="C1442" s="6"/>
      <c r="D1442" s="68"/>
      <c r="E1442" s="69"/>
      <c r="F1442" s="70"/>
      <c r="G1442" s="71"/>
      <c r="H1442" s="72"/>
      <c r="I1442" s="72"/>
      <c r="J1442" s="72"/>
      <c r="K1442" s="75"/>
      <c r="M1442" s="3"/>
      <c r="N1442" s="3"/>
      <c r="O1442" s="86"/>
      <c r="P1442" s="3"/>
      <c r="Q1442" s="67"/>
      <c r="R1442" s="3"/>
      <c r="S1442" s="94"/>
    </row>
    <row r="1443" spans="1:19" s="76" customFormat="1" ht="21" customHeight="1">
      <c r="A1443" s="3"/>
      <c r="B1443" s="3"/>
      <c r="C1443" s="6"/>
      <c r="D1443" s="68"/>
      <c r="E1443" s="69"/>
      <c r="F1443" s="70"/>
      <c r="G1443" s="71"/>
      <c r="H1443" s="72"/>
      <c r="I1443" s="72"/>
      <c r="J1443" s="72"/>
      <c r="K1443" s="75"/>
      <c r="M1443" s="3"/>
      <c r="N1443" s="3"/>
      <c r="O1443" s="86"/>
      <c r="P1443" s="3"/>
      <c r="Q1443" s="67"/>
      <c r="R1443" s="3"/>
      <c r="S1443" s="94"/>
    </row>
    <row r="1444" spans="1:19" s="76" customFormat="1" ht="21" customHeight="1">
      <c r="A1444" s="3"/>
      <c r="B1444" s="3"/>
      <c r="C1444" s="6"/>
      <c r="D1444" s="68"/>
      <c r="E1444" s="69"/>
      <c r="F1444" s="70"/>
      <c r="G1444" s="71"/>
      <c r="H1444" s="72"/>
      <c r="I1444" s="72"/>
      <c r="J1444" s="72"/>
      <c r="K1444" s="75"/>
      <c r="M1444" s="3"/>
      <c r="N1444" s="3"/>
      <c r="O1444" s="86"/>
      <c r="P1444" s="3"/>
      <c r="Q1444" s="67"/>
      <c r="R1444" s="3"/>
      <c r="S1444" s="94"/>
    </row>
    <row r="1445" spans="1:19" s="76" customFormat="1" ht="21" customHeight="1">
      <c r="A1445" s="3"/>
      <c r="B1445" s="3"/>
      <c r="C1445" s="6"/>
      <c r="D1445" s="68"/>
      <c r="E1445" s="69"/>
      <c r="F1445" s="70"/>
      <c r="G1445" s="71"/>
      <c r="H1445" s="72"/>
      <c r="I1445" s="72"/>
      <c r="J1445" s="72"/>
      <c r="K1445" s="75"/>
      <c r="M1445" s="3"/>
      <c r="N1445" s="3"/>
      <c r="O1445" s="86"/>
      <c r="P1445" s="3"/>
      <c r="Q1445" s="67"/>
      <c r="R1445" s="3"/>
      <c r="S1445" s="94"/>
    </row>
    <row r="1446" spans="1:19" s="76" customFormat="1" ht="21" customHeight="1">
      <c r="A1446" s="3"/>
      <c r="B1446" s="3"/>
      <c r="C1446" s="6"/>
      <c r="D1446" s="68"/>
      <c r="E1446" s="69"/>
      <c r="F1446" s="70"/>
      <c r="G1446" s="71"/>
      <c r="H1446" s="72"/>
      <c r="I1446" s="72"/>
      <c r="J1446" s="72"/>
      <c r="K1446" s="75"/>
      <c r="M1446" s="3"/>
      <c r="N1446" s="3"/>
      <c r="O1446" s="86"/>
      <c r="P1446" s="3"/>
      <c r="Q1446" s="67"/>
      <c r="R1446" s="3"/>
      <c r="S1446" s="94"/>
    </row>
    <row r="1447" spans="1:19" s="76" customFormat="1" ht="21" customHeight="1">
      <c r="A1447" s="3"/>
      <c r="B1447" s="3"/>
      <c r="C1447" s="6"/>
      <c r="D1447" s="68"/>
      <c r="E1447" s="69"/>
      <c r="F1447" s="70"/>
      <c r="G1447" s="71"/>
      <c r="H1447" s="72"/>
      <c r="I1447" s="72"/>
      <c r="J1447" s="72"/>
      <c r="K1447" s="75"/>
      <c r="M1447" s="3"/>
      <c r="N1447" s="3"/>
      <c r="O1447" s="86"/>
      <c r="P1447" s="3"/>
      <c r="Q1447" s="67"/>
      <c r="R1447" s="3"/>
      <c r="S1447" s="94"/>
    </row>
    <row r="1448" spans="1:19" s="76" customFormat="1" ht="21" customHeight="1">
      <c r="A1448" s="3"/>
      <c r="B1448" s="3"/>
      <c r="C1448" s="6"/>
      <c r="D1448" s="68"/>
      <c r="E1448" s="69"/>
      <c r="F1448" s="70"/>
      <c r="G1448" s="71"/>
      <c r="H1448" s="72"/>
      <c r="I1448" s="72"/>
      <c r="J1448" s="72"/>
      <c r="K1448" s="75"/>
      <c r="M1448" s="3"/>
      <c r="N1448" s="3"/>
      <c r="O1448" s="86"/>
      <c r="P1448" s="3"/>
      <c r="Q1448" s="67"/>
      <c r="R1448" s="3"/>
      <c r="S1448" s="94"/>
    </row>
    <row r="1449" spans="1:19" s="76" customFormat="1" ht="21" customHeight="1">
      <c r="A1449" s="3"/>
      <c r="B1449" s="3"/>
      <c r="C1449" s="6"/>
      <c r="D1449" s="68"/>
      <c r="E1449" s="69"/>
      <c r="F1449" s="70"/>
      <c r="G1449" s="71"/>
      <c r="H1449" s="72"/>
      <c r="I1449" s="72"/>
      <c r="J1449" s="72"/>
      <c r="K1449" s="75"/>
      <c r="M1449" s="3"/>
      <c r="N1449" s="3"/>
      <c r="O1449" s="86"/>
      <c r="P1449" s="3"/>
      <c r="Q1449" s="67"/>
      <c r="R1449" s="3"/>
      <c r="S1449" s="94"/>
    </row>
    <row r="1450" spans="1:19" s="76" customFormat="1" ht="21" customHeight="1">
      <c r="A1450" s="3"/>
      <c r="B1450" s="3"/>
      <c r="C1450" s="6"/>
      <c r="D1450" s="68"/>
      <c r="E1450" s="69"/>
      <c r="F1450" s="70"/>
      <c r="G1450" s="71"/>
      <c r="H1450" s="72"/>
      <c r="I1450" s="72"/>
      <c r="J1450" s="72"/>
      <c r="K1450" s="75"/>
      <c r="M1450" s="3"/>
      <c r="N1450" s="3"/>
      <c r="O1450" s="86"/>
      <c r="P1450" s="3"/>
      <c r="Q1450" s="67"/>
      <c r="R1450" s="3"/>
      <c r="S1450" s="94"/>
    </row>
    <row r="1451" spans="1:19" s="76" customFormat="1" ht="21" customHeight="1">
      <c r="A1451" s="3"/>
      <c r="B1451" s="3"/>
      <c r="C1451" s="6"/>
      <c r="D1451" s="68"/>
      <c r="E1451" s="69"/>
      <c r="F1451" s="70"/>
      <c r="G1451" s="71"/>
      <c r="H1451" s="72"/>
      <c r="I1451" s="72"/>
      <c r="J1451" s="72"/>
      <c r="K1451" s="75"/>
      <c r="M1451" s="3"/>
      <c r="N1451" s="3"/>
      <c r="O1451" s="86"/>
      <c r="P1451" s="3"/>
      <c r="Q1451" s="67"/>
      <c r="R1451" s="3"/>
      <c r="S1451" s="94"/>
    </row>
    <row r="1452" spans="1:19" s="76" customFormat="1" ht="21" customHeight="1">
      <c r="A1452" s="3"/>
      <c r="B1452" s="3"/>
      <c r="C1452" s="6"/>
      <c r="D1452" s="68"/>
      <c r="E1452" s="69"/>
      <c r="F1452" s="70"/>
      <c r="G1452" s="71"/>
      <c r="H1452" s="72"/>
      <c r="I1452" s="72"/>
      <c r="J1452" s="72"/>
      <c r="K1452" s="75"/>
      <c r="M1452" s="3"/>
      <c r="N1452" s="3"/>
      <c r="O1452" s="86"/>
      <c r="P1452" s="3"/>
      <c r="Q1452" s="67"/>
      <c r="R1452" s="3"/>
      <c r="S1452" s="94"/>
    </row>
    <row r="1453" spans="1:19" s="76" customFormat="1" ht="21" customHeight="1">
      <c r="A1453" s="3"/>
      <c r="B1453" s="3"/>
      <c r="C1453" s="6"/>
      <c r="D1453" s="68"/>
      <c r="E1453" s="69"/>
      <c r="F1453" s="70"/>
      <c r="G1453" s="71"/>
      <c r="H1453" s="72"/>
      <c r="I1453" s="72"/>
      <c r="J1453" s="72"/>
      <c r="K1453" s="75"/>
      <c r="M1453" s="3"/>
      <c r="N1453" s="3"/>
      <c r="O1453" s="86"/>
      <c r="P1453" s="3"/>
      <c r="Q1453" s="67"/>
      <c r="R1453" s="3"/>
      <c r="S1453" s="94"/>
    </row>
    <row r="1454" spans="1:19" s="76" customFormat="1" ht="21" customHeight="1">
      <c r="A1454" s="3"/>
      <c r="B1454" s="3"/>
      <c r="C1454" s="6"/>
      <c r="D1454" s="68"/>
      <c r="E1454" s="69"/>
      <c r="F1454" s="70"/>
      <c r="G1454" s="71"/>
      <c r="H1454" s="72"/>
      <c r="I1454" s="72"/>
      <c r="J1454" s="72"/>
      <c r="K1454" s="75"/>
      <c r="M1454" s="3"/>
      <c r="N1454" s="3"/>
      <c r="O1454" s="86"/>
      <c r="P1454" s="3"/>
      <c r="Q1454" s="67"/>
      <c r="R1454" s="3"/>
      <c r="S1454" s="94"/>
    </row>
    <row r="1455" spans="1:19" s="76" customFormat="1" ht="21" customHeight="1">
      <c r="A1455" s="3"/>
      <c r="B1455" s="3"/>
      <c r="C1455" s="6"/>
      <c r="D1455" s="68"/>
      <c r="E1455" s="69"/>
      <c r="F1455" s="70"/>
      <c r="G1455" s="71"/>
      <c r="H1455" s="72"/>
      <c r="I1455" s="72"/>
      <c r="J1455" s="72"/>
      <c r="K1455" s="75"/>
      <c r="M1455" s="3"/>
      <c r="N1455" s="3"/>
      <c r="O1455" s="86"/>
      <c r="P1455" s="3"/>
      <c r="Q1455" s="67"/>
      <c r="R1455" s="3"/>
      <c r="S1455" s="94"/>
    </row>
    <row r="1456" spans="1:19" s="76" customFormat="1" ht="21" customHeight="1">
      <c r="A1456" s="3"/>
      <c r="B1456" s="3"/>
      <c r="C1456" s="6"/>
      <c r="D1456" s="68"/>
      <c r="E1456" s="69"/>
      <c r="F1456" s="70"/>
      <c r="G1456" s="71"/>
      <c r="H1456" s="72"/>
      <c r="I1456" s="72"/>
      <c r="J1456" s="72"/>
      <c r="K1456" s="75"/>
      <c r="M1456" s="3"/>
      <c r="N1456" s="3"/>
      <c r="O1456" s="86"/>
      <c r="P1456" s="3"/>
      <c r="Q1456" s="67"/>
      <c r="R1456" s="3"/>
      <c r="S1456" s="94"/>
    </row>
    <row r="1457" spans="1:19" s="76" customFormat="1" ht="21" customHeight="1">
      <c r="A1457" s="3"/>
      <c r="B1457" s="3"/>
      <c r="C1457" s="6"/>
      <c r="D1457" s="68"/>
      <c r="E1457" s="69"/>
      <c r="F1457" s="70"/>
      <c r="G1457" s="71"/>
      <c r="H1457" s="72"/>
      <c r="I1457" s="72"/>
      <c r="J1457" s="72"/>
      <c r="K1457" s="75"/>
      <c r="M1457" s="3"/>
      <c r="N1457" s="3"/>
      <c r="O1457" s="86"/>
      <c r="P1457" s="3"/>
      <c r="Q1457" s="67"/>
      <c r="R1457" s="3"/>
      <c r="S1457" s="94"/>
    </row>
    <row r="1458" spans="1:19" s="76" customFormat="1" ht="21" customHeight="1">
      <c r="A1458" s="3"/>
      <c r="B1458" s="3"/>
      <c r="C1458" s="6"/>
      <c r="D1458" s="68"/>
      <c r="E1458" s="69"/>
      <c r="F1458" s="70"/>
      <c r="G1458" s="71"/>
      <c r="H1458" s="72"/>
      <c r="I1458" s="72"/>
      <c r="J1458" s="72"/>
      <c r="K1458" s="75"/>
      <c r="M1458" s="3"/>
      <c r="N1458" s="3"/>
      <c r="O1458" s="86"/>
      <c r="P1458" s="3"/>
      <c r="Q1458" s="67"/>
      <c r="R1458" s="3"/>
      <c r="S1458" s="94"/>
    </row>
    <row r="1459" spans="1:19" s="76" customFormat="1" ht="21" customHeight="1">
      <c r="A1459" s="3"/>
      <c r="B1459" s="3"/>
      <c r="C1459" s="6"/>
      <c r="D1459" s="68"/>
      <c r="E1459" s="69"/>
      <c r="F1459" s="70"/>
      <c r="G1459" s="71"/>
      <c r="H1459" s="72"/>
      <c r="I1459" s="72"/>
      <c r="J1459" s="72"/>
      <c r="K1459" s="75"/>
      <c r="M1459" s="3"/>
      <c r="N1459" s="3"/>
      <c r="O1459" s="86"/>
      <c r="P1459" s="3"/>
      <c r="Q1459" s="67"/>
      <c r="R1459" s="3"/>
      <c r="S1459" s="94"/>
    </row>
    <row r="1460" spans="1:19" s="76" customFormat="1" ht="21" customHeight="1">
      <c r="A1460" s="3"/>
      <c r="B1460" s="3"/>
      <c r="C1460" s="6"/>
      <c r="D1460" s="68"/>
      <c r="E1460" s="69"/>
      <c r="F1460" s="70"/>
      <c r="G1460" s="71"/>
      <c r="H1460" s="72"/>
      <c r="I1460" s="72"/>
      <c r="J1460" s="72"/>
      <c r="K1460" s="75"/>
      <c r="M1460" s="3"/>
      <c r="N1460" s="3"/>
      <c r="O1460" s="86"/>
      <c r="P1460" s="3"/>
      <c r="Q1460" s="67"/>
      <c r="R1460" s="3"/>
      <c r="S1460" s="94"/>
    </row>
    <row r="1461" spans="1:19" s="76" customFormat="1" ht="21" customHeight="1">
      <c r="A1461" s="3"/>
      <c r="B1461" s="3"/>
      <c r="C1461" s="6"/>
      <c r="D1461" s="68"/>
      <c r="E1461" s="69"/>
      <c r="F1461" s="70"/>
      <c r="G1461" s="71"/>
      <c r="H1461" s="72"/>
      <c r="I1461" s="72"/>
      <c r="J1461" s="72"/>
      <c r="K1461" s="75"/>
      <c r="M1461" s="3"/>
      <c r="N1461" s="3"/>
      <c r="O1461" s="86"/>
      <c r="P1461" s="3"/>
      <c r="Q1461" s="67"/>
      <c r="R1461" s="3"/>
      <c r="S1461" s="94"/>
    </row>
    <row r="1462" spans="1:19" s="76" customFormat="1" ht="21" customHeight="1">
      <c r="A1462" s="3"/>
      <c r="B1462" s="3"/>
      <c r="C1462" s="6"/>
      <c r="D1462" s="68"/>
      <c r="E1462" s="69"/>
      <c r="F1462" s="70"/>
      <c r="G1462" s="71"/>
      <c r="H1462" s="72"/>
      <c r="I1462" s="72"/>
      <c r="J1462" s="72"/>
      <c r="K1462" s="75"/>
      <c r="M1462" s="3"/>
      <c r="N1462" s="3"/>
      <c r="O1462" s="86"/>
      <c r="P1462" s="3"/>
      <c r="Q1462" s="67"/>
      <c r="R1462" s="3"/>
      <c r="S1462" s="94"/>
    </row>
    <row r="1463" spans="1:19" s="76" customFormat="1" ht="21" customHeight="1">
      <c r="A1463" s="3"/>
      <c r="B1463" s="3"/>
      <c r="C1463" s="6"/>
      <c r="D1463" s="68"/>
      <c r="E1463" s="69"/>
      <c r="F1463" s="70"/>
      <c r="G1463" s="71"/>
      <c r="H1463" s="72"/>
      <c r="I1463" s="72"/>
      <c r="J1463" s="72"/>
      <c r="K1463" s="75"/>
      <c r="M1463" s="3"/>
      <c r="N1463" s="3"/>
      <c r="O1463" s="86"/>
      <c r="P1463" s="3"/>
      <c r="Q1463" s="67"/>
      <c r="R1463" s="3"/>
      <c r="S1463" s="94"/>
    </row>
    <row r="1464" spans="1:19" s="76" customFormat="1" ht="21" customHeight="1">
      <c r="A1464" s="3"/>
      <c r="B1464" s="3"/>
      <c r="C1464" s="6"/>
      <c r="D1464" s="68"/>
      <c r="E1464" s="69"/>
      <c r="F1464" s="70"/>
      <c r="G1464" s="71"/>
      <c r="H1464" s="72"/>
      <c r="I1464" s="72"/>
      <c r="J1464" s="72"/>
      <c r="K1464" s="75"/>
      <c r="M1464" s="3"/>
      <c r="N1464" s="3"/>
      <c r="O1464" s="86"/>
      <c r="P1464" s="3"/>
      <c r="Q1464" s="67"/>
      <c r="R1464" s="3"/>
      <c r="S1464" s="94"/>
    </row>
    <row r="1465" spans="1:19" s="76" customFormat="1" ht="21" customHeight="1">
      <c r="A1465" s="3"/>
      <c r="B1465" s="3"/>
      <c r="C1465" s="6"/>
      <c r="D1465" s="68"/>
      <c r="E1465" s="69"/>
      <c r="F1465" s="70"/>
      <c r="G1465" s="71"/>
      <c r="H1465" s="72"/>
      <c r="I1465" s="72"/>
      <c r="J1465" s="72"/>
      <c r="K1465" s="75"/>
      <c r="M1465" s="3"/>
      <c r="N1465" s="3"/>
      <c r="O1465" s="86"/>
      <c r="P1465" s="3"/>
      <c r="Q1465" s="67"/>
      <c r="R1465" s="3"/>
      <c r="S1465" s="94"/>
    </row>
    <row r="1466" spans="1:19" s="76" customFormat="1" ht="21" customHeight="1">
      <c r="A1466" s="3"/>
      <c r="B1466" s="3"/>
      <c r="C1466" s="6"/>
      <c r="D1466" s="68"/>
      <c r="E1466" s="69"/>
      <c r="F1466" s="70"/>
      <c r="G1466" s="71"/>
      <c r="H1466" s="72"/>
      <c r="I1466" s="72"/>
      <c r="J1466" s="72"/>
      <c r="K1466" s="75"/>
      <c r="M1466" s="3"/>
      <c r="N1466" s="3"/>
      <c r="O1466" s="86"/>
      <c r="P1466" s="3"/>
      <c r="Q1466" s="67"/>
      <c r="R1466" s="3"/>
      <c r="S1466" s="94"/>
    </row>
    <row r="1467" spans="1:19" s="76" customFormat="1" ht="21" customHeight="1">
      <c r="A1467" s="3"/>
      <c r="B1467" s="3"/>
      <c r="C1467" s="6"/>
      <c r="D1467" s="68"/>
      <c r="E1467" s="69"/>
      <c r="F1467" s="70"/>
      <c r="G1467" s="71"/>
      <c r="H1467" s="72"/>
      <c r="I1467" s="72"/>
      <c r="J1467" s="72"/>
      <c r="K1467" s="75"/>
      <c r="M1467" s="3"/>
      <c r="N1467" s="3"/>
      <c r="O1467" s="86"/>
      <c r="P1467" s="3"/>
      <c r="Q1467" s="67"/>
      <c r="R1467" s="3"/>
      <c r="S1467" s="94"/>
    </row>
    <row r="1468" spans="1:19" s="76" customFormat="1" ht="21" customHeight="1">
      <c r="A1468" s="3"/>
      <c r="B1468" s="3"/>
      <c r="C1468" s="6"/>
      <c r="D1468" s="68"/>
      <c r="E1468" s="69"/>
      <c r="F1468" s="70"/>
      <c r="G1468" s="71"/>
      <c r="H1468" s="72"/>
      <c r="I1468" s="72"/>
      <c r="J1468" s="72"/>
      <c r="K1468" s="75"/>
      <c r="M1468" s="3"/>
      <c r="N1468" s="3"/>
      <c r="O1468" s="86"/>
      <c r="P1468" s="3"/>
      <c r="Q1468" s="67"/>
      <c r="R1468" s="3"/>
      <c r="S1468" s="94"/>
    </row>
    <row r="1469" spans="1:19" s="76" customFormat="1" ht="21" customHeight="1">
      <c r="A1469" s="3"/>
      <c r="B1469" s="3"/>
      <c r="C1469" s="6"/>
      <c r="D1469" s="68"/>
      <c r="E1469" s="69"/>
      <c r="F1469" s="70"/>
      <c r="G1469" s="71"/>
      <c r="H1469" s="72"/>
      <c r="I1469" s="72"/>
      <c r="J1469" s="72"/>
      <c r="K1469" s="75"/>
      <c r="M1469" s="3"/>
      <c r="N1469" s="3"/>
      <c r="O1469" s="86"/>
      <c r="P1469" s="3"/>
      <c r="Q1469" s="67"/>
      <c r="R1469" s="3"/>
      <c r="S1469" s="94"/>
    </row>
    <row r="1470" spans="1:19" s="76" customFormat="1" ht="21" customHeight="1">
      <c r="A1470" s="3"/>
      <c r="B1470" s="3"/>
      <c r="C1470" s="6"/>
      <c r="D1470" s="68"/>
      <c r="E1470" s="69"/>
      <c r="F1470" s="70"/>
      <c r="G1470" s="71"/>
      <c r="H1470" s="72"/>
      <c r="I1470" s="72"/>
      <c r="J1470" s="72"/>
      <c r="K1470" s="75"/>
      <c r="M1470" s="3"/>
      <c r="N1470" s="3"/>
      <c r="O1470" s="86"/>
      <c r="P1470" s="3"/>
      <c r="Q1470" s="67"/>
      <c r="R1470" s="3"/>
      <c r="S1470" s="94"/>
    </row>
    <row r="1471" spans="1:19" s="76" customFormat="1" ht="21" customHeight="1">
      <c r="A1471" s="3"/>
      <c r="B1471" s="3"/>
      <c r="C1471" s="6"/>
      <c r="D1471" s="68"/>
      <c r="E1471" s="69"/>
      <c r="F1471" s="70"/>
      <c r="G1471" s="71"/>
      <c r="H1471" s="72"/>
      <c r="I1471" s="72"/>
      <c r="J1471" s="72"/>
      <c r="K1471" s="75"/>
      <c r="M1471" s="3"/>
      <c r="N1471" s="3"/>
      <c r="O1471" s="86"/>
      <c r="P1471" s="3"/>
      <c r="Q1471" s="67"/>
      <c r="R1471" s="3"/>
      <c r="S1471" s="94"/>
    </row>
    <row r="1472" spans="1:19" s="76" customFormat="1" ht="21" customHeight="1">
      <c r="A1472" s="3"/>
      <c r="B1472" s="3"/>
      <c r="C1472" s="6"/>
      <c r="D1472" s="68"/>
      <c r="E1472" s="69"/>
      <c r="F1472" s="70"/>
      <c r="G1472" s="71"/>
      <c r="H1472" s="72"/>
      <c r="I1472" s="72"/>
      <c r="J1472" s="72"/>
      <c r="K1472" s="75"/>
      <c r="M1472" s="3"/>
      <c r="N1472" s="3"/>
      <c r="O1472" s="86"/>
      <c r="P1472" s="3"/>
      <c r="Q1472" s="67"/>
      <c r="R1472" s="3"/>
      <c r="S1472" s="94"/>
    </row>
    <row r="1473" spans="1:19" s="76" customFormat="1" ht="21" customHeight="1">
      <c r="A1473" s="3"/>
      <c r="B1473" s="3"/>
      <c r="C1473" s="6"/>
      <c r="D1473" s="68"/>
      <c r="E1473" s="69"/>
      <c r="F1473" s="70"/>
      <c r="G1473" s="71"/>
      <c r="H1473" s="72"/>
      <c r="I1473" s="72"/>
      <c r="J1473" s="72"/>
      <c r="K1473" s="75"/>
      <c r="M1473" s="3"/>
      <c r="N1473" s="3"/>
      <c r="O1473" s="86"/>
      <c r="P1473" s="3"/>
      <c r="Q1473" s="67"/>
      <c r="R1473" s="3"/>
      <c r="S1473" s="94"/>
    </row>
    <row r="1474" spans="1:19" s="76" customFormat="1" ht="21" customHeight="1">
      <c r="A1474" s="3"/>
      <c r="B1474" s="3"/>
      <c r="C1474" s="6"/>
      <c r="D1474" s="68"/>
      <c r="E1474" s="69"/>
      <c r="F1474" s="70"/>
      <c r="G1474" s="71"/>
      <c r="H1474" s="72"/>
      <c r="I1474" s="72"/>
      <c r="J1474" s="72"/>
      <c r="K1474" s="75"/>
      <c r="M1474" s="3"/>
      <c r="N1474" s="3"/>
      <c r="O1474" s="86"/>
      <c r="P1474" s="3"/>
      <c r="Q1474" s="67"/>
      <c r="R1474" s="3"/>
      <c r="S1474" s="94"/>
    </row>
    <row r="1475" spans="1:19" s="76" customFormat="1" ht="21" customHeight="1">
      <c r="A1475" s="3"/>
      <c r="B1475" s="3"/>
      <c r="C1475" s="6"/>
      <c r="D1475" s="68"/>
      <c r="E1475" s="69"/>
      <c r="F1475" s="70"/>
      <c r="G1475" s="71"/>
      <c r="H1475" s="72"/>
      <c r="I1475" s="72"/>
      <c r="J1475" s="72"/>
      <c r="K1475" s="75"/>
      <c r="M1475" s="3"/>
      <c r="N1475" s="3"/>
      <c r="O1475" s="86"/>
      <c r="P1475" s="3"/>
      <c r="Q1475" s="67"/>
      <c r="R1475" s="3"/>
      <c r="S1475" s="94"/>
    </row>
    <row r="1476" spans="1:19" s="76" customFormat="1" ht="21" customHeight="1">
      <c r="A1476" s="3"/>
      <c r="B1476" s="3"/>
      <c r="C1476" s="6"/>
      <c r="D1476" s="68"/>
      <c r="E1476" s="69"/>
      <c r="F1476" s="70"/>
      <c r="G1476" s="71"/>
      <c r="H1476" s="72"/>
      <c r="I1476" s="72"/>
      <c r="J1476" s="72"/>
      <c r="K1476" s="75"/>
      <c r="M1476" s="3"/>
      <c r="N1476" s="3"/>
      <c r="O1476" s="86"/>
      <c r="P1476" s="3"/>
      <c r="Q1476" s="67"/>
      <c r="R1476" s="3"/>
      <c r="S1476" s="94"/>
    </row>
    <row r="1477" spans="1:19" s="76" customFormat="1" ht="21" customHeight="1">
      <c r="A1477" s="3"/>
      <c r="B1477" s="3"/>
      <c r="C1477" s="6"/>
      <c r="D1477" s="68"/>
      <c r="E1477" s="69"/>
      <c r="F1477" s="70"/>
      <c r="G1477" s="71"/>
      <c r="H1477" s="72"/>
      <c r="I1477" s="72"/>
      <c r="J1477" s="72"/>
      <c r="K1477" s="75"/>
      <c r="M1477" s="3"/>
      <c r="N1477" s="3"/>
      <c r="O1477" s="86"/>
      <c r="P1477" s="3"/>
      <c r="Q1477" s="67"/>
      <c r="R1477" s="3"/>
      <c r="S1477" s="94"/>
    </row>
    <row r="1478" spans="1:19" s="76" customFormat="1" ht="21" customHeight="1">
      <c r="A1478" s="3"/>
      <c r="B1478" s="3"/>
      <c r="C1478" s="6"/>
      <c r="D1478" s="68"/>
      <c r="E1478" s="69"/>
      <c r="F1478" s="70"/>
      <c r="G1478" s="71"/>
      <c r="H1478" s="72"/>
      <c r="I1478" s="72"/>
      <c r="J1478" s="72"/>
      <c r="K1478" s="75"/>
      <c r="M1478" s="3"/>
      <c r="N1478" s="3"/>
      <c r="O1478" s="86"/>
      <c r="P1478" s="3"/>
      <c r="Q1478" s="67"/>
      <c r="R1478" s="3"/>
      <c r="S1478" s="94"/>
    </row>
    <row r="1479" spans="1:19" s="76" customFormat="1" ht="21" customHeight="1">
      <c r="A1479" s="3"/>
      <c r="B1479" s="3"/>
      <c r="C1479" s="6"/>
      <c r="D1479" s="68"/>
      <c r="E1479" s="69"/>
      <c r="F1479" s="70"/>
      <c r="G1479" s="71"/>
      <c r="H1479" s="72"/>
      <c r="I1479" s="72"/>
      <c r="J1479" s="72"/>
      <c r="K1479" s="75"/>
      <c r="M1479" s="3"/>
      <c r="N1479" s="3"/>
      <c r="O1479" s="86"/>
      <c r="P1479" s="3"/>
      <c r="Q1479" s="67"/>
      <c r="R1479" s="3"/>
      <c r="S1479" s="94"/>
    </row>
    <row r="1480" spans="1:19" s="76" customFormat="1" ht="21" customHeight="1">
      <c r="A1480" s="3"/>
      <c r="B1480" s="3"/>
      <c r="C1480" s="6"/>
      <c r="D1480" s="68"/>
      <c r="E1480" s="69"/>
      <c r="F1480" s="70"/>
      <c r="G1480" s="71"/>
      <c r="H1480" s="72"/>
      <c r="I1480" s="72"/>
      <c r="J1480" s="72"/>
      <c r="K1480" s="75"/>
      <c r="M1480" s="3"/>
      <c r="N1480" s="3"/>
      <c r="O1480" s="86"/>
      <c r="P1480" s="3"/>
      <c r="Q1480" s="67"/>
      <c r="R1480" s="3"/>
      <c r="S1480" s="94"/>
    </row>
    <row r="1481" spans="1:19" s="76" customFormat="1" ht="21" customHeight="1">
      <c r="A1481" s="3"/>
      <c r="B1481" s="3"/>
      <c r="C1481" s="6"/>
      <c r="D1481" s="68"/>
      <c r="E1481" s="69"/>
      <c r="F1481" s="70"/>
      <c r="G1481" s="71"/>
      <c r="H1481" s="72"/>
      <c r="I1481" s="72"/>
      <c r="J1481" s="72"/>
      <c r="K1481" s="75"/>
      <c r="M1481" s="3"/>
      <c r="N1481" s="3"/>
      <c r="O1481" s="86"/>
      <c r="P1481" s="3"/>
      <c r="Q1481" s="67"/>
      <c r="R1481" s="3"/>
      <c r="S1481" s="94"/>
    </row>
    <row r="1482" spans="1:19" s="76" customFormat="1" ht="21" customHeight="1">
      <c r="A1482" s="3"/>
      <c r="B1482" s="3"/>
      <c r="C1482" s="6"/>
      <c r="D1482" s="68"/>
      <c r="E1482" s="69"/>
      <c r="F1482" s="70"/>
      <c r="G1482" s="71"/>
      <c r="H1482" s="72"/>
      <c r="I1482" s="72"/>
      <c r="J1482" s="72"/>
      <c r="K1482" s="75"/>
      <c r="M1482" s="3"/>
      <c r="N1482" s="3"/>
      <c r="O1482" s="86"/>
      <c r="P1482" s="3"/>
      <c r="Q1482" s="67"/>
      <c r="R1482" s="3"/>
      <c r="S1482" s="94"/>
    </row>
    <row r="1483" spans="1:19" s="76" customFormat="1" ht="21" customHeight="1">
      <c r="A1483" s="3"/>
      <c r="B1483" s="3"/>
      <c r="C1483" s="6"/>
      <c r="D1483" s="68"/>
      <c r="E1483" s="69"/>
      <c r="F1483" s="70"/>
      <c r="G1483" s="71"/>
      <c r="H1483" s="72"/>
      <c r="I1483" s="72"/>
      <c r="J1483" s="72"/>
      <c r="K1483" s="75"/>
      <c r="M1483" s="3"/>
      <c r="N1483" s="3"/>
      <c r="O1483" s="86"/>
      <c r="P1483" s="3"/>
      <c r="Q1483" s="67"/>
      <c r="R1483" s="3"/>
      <c r="S1483" s="94"/>
    </row>
    <row r="1484" spans="1:19" s="76" customFormat="1" ht="21" customHeight="1">
      <c r="A1484" s="3"/>
      <c r="B1484" s="3"/>
      <c r="C1484" s="6"/>
      <c r="D1484" s="68"/>
      <c r="E1484" s="69"/>
      <c r="F1484" s="70"/>
      <c r="G1484" s="71"/>
      <c r="H1484" s="72"/>
      <c r="I1484" s="72"/>
      <c r="J1484" s="72"/>
      <c r="K1484" s="75"/>
      <c r="M1484" s="3"/>
      <c r="N1484" s="3"/>
      <c r="O1484" s="86"/>
      <c r="P1484" s="3"/>
      <c r="Q1484" s="67"/>
      <c r="R1484" s="3"/>
      <c r="S1484" s="94"/>
    </row>
    <row r="1485" spans="1:19" s="76" customFormat="1" ht="21" customHeight="1">
      <c r="A1485" s="3"/>
      <c r="B1485" s="3"/>
      <c r="C1485" s="6"/>
      <c r="D1485" s="68"/>
      <c r="E1485" s="69"/>
      <c r="F1485" s="70"/>
      <c r="G1485" s="71"/>
      <c r="H1485" s="72"/>
      <c r="I1485" s="72"/>
      <c r="J1485" s="72"/>
      <c r="K1485" s="75"/>
      <c r="M1485" s="3"/>
      <c r="N1485" s="3"/>
      <c r="O1485" s="86"/>
      <c r="P1485" s="3"/>
      <c r="Q1485" s="67"/>
      <c r="R1485" s="3"/>
      <c r="S1485" s="94"/>
    </row>
    <row r="1486" spans="1:19" s="76" customFormat="1" ht="21" customHeight="1">
      <c r="A1486" s="3"/>
      <c r="B1486" s="3"/>
      <c r="C1486" s="6"/>
      <c r="D1486" s="68"/>
      <c r="E1486" s="69"/>
      <c r="F1486" s="70"/>
      <c r="G1486" s="71"/>
      <c r="H1486" s="72"/>
      <c r="I1486" s="72"/>
      <c r="J1486" s="72"/>
      <c r="K1486" s="75"/>
      <c r="M1486" s="3"/>
      <c r="N1486" s="3"/>
      <c r="O1486" s="86"/>
      <c r="P1486" s="3"/>
      <c r="Q1486" s="67"/>
      <c r="R1486" s="3"/>
      <c r="S1486" s="94"/>
    </row>
    <row r="1487" spans="1:19" s="76" customFormat="1" ht="21" customHeight="1">
      <c r="A1487" s="3"/>
      <c r="B1487" s="3"/>
      <c r="C1487" s="6"/>
      <c r="D1487" s="68"/>
      <c r="E1487" s="69"/>
      <c r="F1487" s="70"/>
      <c r="G1487" s="71"/>
      <c r="H1487" s="72"/>
      <c r="I1487" s="72"/>
      <c r="J1487" s="72"/>
      <c r="K1487" s="75"/>
      <c r="M1487" s="3"/>
      <c r="N1487" s="3"/>
      <c r="O1487" s="86"/>
      <c r="P1487" s="3"/>
      <c r="Q1487" s="67"/>
      <c r="R1487" s="3"/>
      <c r="S1487" s="94"/>
    </row>
    <row r="1488" spans="1:19" s="76" customFormat="1" ht="21" customHeight="1">
      <c r="A1488" s="3"/>
      <c r="B1488" s="3"/>
      <c r="C1488" s="6"/>
      <c r="D1488" s="68"/>
      <c r="E1488" s="69"/>
      <c r="F1488" s="70"/>
      <c r="G1488" s="71"/>
      <c r="H1488" s="72"/>
      <c r="I1488" s="72"/>
      <c r="J1488" s="72"/>
      <c r="K1488" s="75"/>
      <c r="M1488" s="3"/>
      <c r="N1488" s="3"/>
      <c r="O1488" s="86"/>
      <c r="P1488" s="3"/>
      <c r="Q1488" s="67"/>
      <c r="R1488" s="3"/>
      <c r="S1488" s="94"/>
    </row>
    <row r="1489" spans="1:19" s="76" customFormat="1" ht="21" customHeight="1">
      <c r="A1489" s="3"/>
      <c r="B1489" s="3"/>
      <c r="C1489" s="6"/>
      <c r="D1489" s="68"/>
      <c r="E1489" s="69"/>
      <c r="F1489" s="70"/>
      <c r="G1489" s="71"/>
      <c r="H1489" s="72"/>
      <c r="I1489" s="72"/>
      <c r="J1489" s="72"/>
      <c r="K1489" s="75"/>
      <c r="M1489" s="3"/>
      <c r="N1489" s="3"/>
      <c r="O1489" s="86"/>
      <c r="P1489" s="3"/>
      <c r="Q1489" s="67"/>
      <c r="R1489" s="3"/>
      <c r="S1489" s="94"/>
    </row>
    <row r="1490" spans="1:19" s="76" customFormat="1" ht="21" customHeight="1">
      <c r="A1490" s="3"/>
      <c r="B1490" s="3"/>
      <c r="C1490" s="6"/>
      <c r="D1490" s="68"/>
      <c r="E1490" s="69"/>
      <c r="F1490" s="70"/>
      <c r="G1490" s="71"/>
      <c r="H1490" s="72"/>
      <c r="I1490" s="72"/>
      <c r="J1490" s="72"/>
      <c r="K1490" s="75"/>
      <c r="M1490" s="3"/>
      <c r="N1490" s="3"/>
      <c r="O1490" s="86"/>
      <c r="P1490" s="3"/>
      <c r="Q1490" s="67"/>
      <c r="R1490" s="3"/>
      <c r="S1490" s="94"/>
    </row>
    <row r="1491" spans="1:19" s="76" customFormat="1" ht="21" customHeight="1">
      <c r="A1491" s="3"/>
      <c r="B1491" s="3"/>
      <c r="C1491" s="6"/>
      <c r="D1491" s="68"/>
      <c r="E1491" s="69"/>
      <c r="F1491" s="70"/>
      <c r="G1491" s="71"/>
      <c r="H1491" s="72"/>
      <c r="I1491" s="72"/>
      <c r="J1491" s="72"/>
      <c r="K1491" s="75"/>
      <c r="M1491" s="3"/>
      <c r="N1491" s="3"/>
      <c r="O1491" s="86"/>
      <c r="P1491" s="3"/>
      <c r="Q1491" s="67"/>
      <c r="R1491" s="3"/>
      <c r="S1491" s="94"/>
    </row>
    <row r="1492" spans="1:19" s="76" customFormat="1" ht="21" customHeight="1">
      <c r="A1492" s="3"/>
      <c r="B1492" s="3"/>
      <c r="C1492" s="6"/>
      <c r="D1492" s="68"/>
      <c r="E1492" s="69"/>
      <c r="F1492" s="70"/>
      <c r="G1492" s="71"/>
      <c r="H1492" s="72"/>
      <c r="I1492" s="72"/>
      <c r="J1492" s="72"/>
      <c r="K1492" s="75"/>
      <c r="M1492" s="3"/>
      <c r="N1492" s="3"/>
      <c r="O1492" s="86"/>
      <c r="P1492" s="3"/>
      <c r="Q1492" s="67"/>
      <c r="R1492" s="3"/>
      <c r="S1492" s="94"/>
    </row>
    <row r="1493" spans="1:19" s="76" customFormat="1" ht="21" customHeight="1">
      <c r="A1493" s="3"/>
      <c r="B1493" s="3"/>
      <c r="C1493" s="6"/>
      <c r="D1493" s="68"/>
      <c r="E1493" s="69"/>
      <c r="F1493" s="70"/>
      <c r="G1493" s="71"/>
      <c r="H1493" s="72"/>
      <c r="I1493" s="72"/>
      <c r="J1493" s="72"/>
      <c r="K1493" s="75"/>
      <c r="M1493" s="3"/>
      <c r="N1493" s="3"/>
      <c r="O1493" s="86"/>
      <c r="P1493" s="3"/>
      <c r="Q1493" s="67"/>
      <c r="R1493" s="3"/>
      <c r="S1493" s="94"/>
    </row>
    <row r="1494" spans="1:19" s="76" customFormat="1" ht="21" customHeight="1">
      <c r="A1494" s="3"/>
      <c r="B1494" s="3"/>
      <c r="C1494" s="6"/>
      <c r="D1494" s="68"/>
      <c r="E1494" s="69"/>
      <c r="F1494" s="70"/>
      <c r="G1494" s="71"/>
      <c r="H1494" s="72"/>
      <c r="I1494" s="72"/>
      <c r="J1494" s="72"/>
      <c r="K1494" s="75"/>
      <c r="M1494" s="3"/>
      <c r="N1494" s="3"/>
      <c r="O1494" s="86"/>
      <c r="P1494" s="3"/>
      <c r="Q1494" s="67"/>
      <c r="R1494" s="3"/>
      <c r="S1494" s="94"/>
    </row>
    <row r="1495" spans="1:19" s="76" customFormat="1" ht="21" customHeight="1">
      <c r="A1495" s="3"/>
      <c r="B1495" s="3"/>
      <c r="C1495" s="6"/>
      <c r="D1495" s="68"/>
      <c r="E1495" s="69"/>
      <c r="F1495" s="70"/>
      <c r="G1495" s="71"/>
      <c r="H1495" s="72"/>
      <c r="I1495" s="72"/>
      <c r="J1495" s="72"/>
      <c r="K1495" s="75"/>
      <c r="M1495" s="3"/>
      <c r="N1495" s="3"/>
      <c r="O1495" s="86"/>
      <c r="P1495" s="3"/>
      <c r="Q1495" s="67"/>
      <c r="R1495" s="3"/>
      <c r="S1495" s="94"/>
    </row>
    <row r="1496" spans="1:19" s="76" customFormat="1" ht="21" customHeight="1">
      <c r="A1496" s="3"/>
      <c r="B1496" s="3"/>
      <c r="C1496" s="6"/>
      <c r="D1496" s="68"/>
      <c r="E1496" s="69"/>
      <c r="F1496" s="70"/>
      <c r="G1496" s="71"/>
      <c r="H1496" s="72"/>
      <c r="I1496" s="72"/>
      <c r="J1496" s="72"/>
      <c r="K1496" s="75"/>
      <c r="M1496" s="3"/>
      <c r="N1496" s="3"/>
      <c r="O1496" s="86"/>
      <c r="P1496" s="3"/>
      <c r="Q1496" s="67"/>
      <c r="R1496" s="3"/>
      <c r="S1496" s="94"/>
    </row>
    <row r="1497" spans="1:19" s="76" customFormat="1" ht="21" customHeight="1">
      <c r="A1497" s="3"/>
      <c r="B1497" s="3"/>
      <c r="C1497" s="6"/>
      <c r="D1497" s="68"/>
      <c r="E1497" s="69"/>
      <c r="F1497" s="70"/>
      <c r="G1497" s="71"/>
      <c r="H1497" s="72"/>
      <c r="I1497" s="72"/>
      <c r="J1497" s="72"/>
      <c r="K1497" s="75"/>
      <c r="M1497" s="3"/>
      <c r="N1497" s="3"/>
      <c r="O1497" s="86"/>
      <c r="P1497" s="3"/>
      <c r="Q1497" s="67"/>
      <c r="R1497" s="3"/>
      <c r="S1497" s="94"/>
    </row>
    <row r="1498" spans="1:19" s="76" customFormat="1" ht="21" customHeight="1">
      <c r="A1498" s="3"/>
      <c r="B1498" s="3"/>
      <c r="C1498" s="6"/>
      <c r="D1498" s="68"/>
      <c r="E1498" s="69"/>
      <c r="F1498" s="70"/>
      <c r="G1498" s="71"/>
      <c r="H1498" s="72"/>
      <c r="I1498" s="72"/>
      <c r="J1498" s="72"/>
      <c r="K1498" s="75"/>
      <c r="M1498" s="3"/>
      <c r="N1498" s="3"/>
      <c r="O1498" s="86"/>
      <c r="P1498" s="3"/>
      <c r="Q1498" s="67"/>
      <c r="R1498" s="3"/>
      <c r="S1498" s="94"/>
    </row>
    <row r="1499" spans="1:19" s="76" customFormat="1" ht="21" customHeight="1">
      <c r="A1499" s="3"/>
      <c r="B1499" s="3"/>
      <c r="C1499" s="6"/>
      <c r="D1499" s="68"/>
      <c r="E1499" s="69"/>
      <c r="F1499" s="70"/>
      <c r="G1499" s="71"/>
      <c r="H1499" s="72"/>
      <c r="I1499" s="72"/>
      <c r="J1499" s="72"/>
      <c r="K1499" s="75"/>
      <c r="M1499" s="3"/>
      <c r="N1499" s="3"/>
      <c r="O1499" s="86"/>
      <c r="P1499" s="3"/>
      <c r="Q1499" s="67"/>
      <c r="R1499" s="3"/>
      <c r="S1499" s="94"/>
    </row>
    <row r="1500" spans="1:19" s="76" customFormat="1" ht="21" customHeight="1">
      <c r="A1500" s="3"/>
      <c r="B1500" s="3"/>
      <c r="C1500" s="6"/>
      <c r="D1500" s="68"/>
      <c r="E1500" s="69"/>
      <c r="F1500" s="70"/>
      <c r="G1500" s="71"/>
      <c r="H1500" s="72"/>
      <c r="I1500" s="72"/>
      <c r="J1500" s="72"/>
      <c r="K1500" s="75"/>
      <c r="M1500" s="3"/>
      <c r="N1500" s="3"/>
      <c r="O1500" s="86"/>
      <c r="P1500" s="3"/>
      <c r="Q1500" s="67"/>
      <c r="R1500" s="3"/>
      <c r="S1500" s="94"/>
    </row>
    <row r="1501" spans="1:19" s="76" customFormat="1" ht="21" customHeight="1">
      <c r="A1501" s="3"/>
      <c r="B1501" s="3"/>
      <c r="C1501" s="6"/>
      <c r="D1501" s="68"/>
      <c r="E1501" s="69"/>
      <c r="F1501" s="70"/>
      <c r="G1501" s="71"/>
      <c r="H1501" s="72"/>
      <c r="I1501" s="72"/>
      <c r="J1501" s="72"/>
      <c r="K1501" s="75"/>
      <c r="M1501" s="3"/>
      <c r="N1501" s="3"/>
      <c r="O1501" s="86"/>
      <c r="P1501" s="3"/>
      <c r="Q1501" s="67"/>
      <c r="R1501" s="3"/>
      <c r="S1501" s="94"/>
    </row>
    <row r="1502" spans="1:19" s="76" customFormat="1" ht="21" customHeight="1">
      <c r="A1502" s="3"/>
      <c r="B1502" s="3"/>
      <c r="C1502" s="6"/>
      <c r="D1502" s="68"/>
      <c r="E1502" s="69"/>
      <c r="F1502" s="70"/>
      <c r="G1502" s="71"/>
      <c r="H1502" s="72"/>
      <c r="I1502" s="72"/>
      <c r="J1502" s="72"/>
      <c r="K1502" s="75"/>
      <c r="M1502" s="3"/>
      <c r="N1502" s="3"/>
      <c r="O1502" s="86"/>
      <c r="P1502" s="3"/>
      <c r="Q1502" s="67"/>
      <c r="R1502" s="3"/>
      <c r="S1502" s="94"/>
    </row>
    <row r="1503" spans="1:19" s="76" customFormat="1" ht="21" customHeight="1">
      <c r="A1503" s="3"/>
      <c r="B1503" s="3"/>
      <c r="C1503" s="6"/>
      <c r="D1503" s="68"/>
      <c r="E1503" s="69"/>
      <c r="F1503" s="70"/>
      <c r="G1503" s="71"/>
      <c r="H1503" s="72"/>
      <c r="I1503" s="72"/>
      <c r="J1503" s="72"/>
      <c r="K1503" s="75"/>
      <c r="M1503" s="3"/>
      <c r="N1503" s="3"/>
      <c r="O1503" s="86"/>
      <c r="P1503" s="3"/>
      <c r="Q1503" s="67"/>
      <c r="R1503" s="3"/>
      <c r="S1503" s="94"/>
    </row>
    <row r="1504" spans="1:19" s="76" customFormat="1" ht="21" customHeight="1">
      <c r="A1504" s="3"/>
      <c r="B1504" s="3"/>
      <c r="C1504" s="6"/>
      <c r="D1504" s="68"/>
      <c r="E1504" s="69"/>
      <c r="F1504" s="70"/>
      <c r="G1504" s="71"/>
      <c r="H1504" s="72"/>
      <c r="I1504" s="72"/>
      <c r="J1504" s="72"/>
      <c r="K1504" s="75"/>
      <c r="M1504" s="3"/>
      <c r="N1504" s="3"/>
      <c r="O1504" s="86"/>
      <c r="P1504" s="3"/>
      <c r="Q1504" s="67"/>
      <c r="R1504" s="3"/>
      <c r="S1504" s="94"/>
    </row>
    <row r="1505" spans="1:19" s="76" customFormat="1" ht="21" customHeight="1">
      <c r="A1505" s="3"/>
      <c r="B1505" s="3"/>
      <c r="C1505" s="6"/>
      <c r="D1505" s="68"/>
      <c r="E1505" s="69"/>
      <c r="F1505" s="70"/>
      <c r="G1505" s="71"/>
      <c r="H1505" s="72"/>
      <c r="I1505" s="72"/>
      <c r="J1505" s="72"/>
      <c r="K1505" s="75"/>
      <c r="M1505" s="3"/>
      <c r="N1505" s="3"/>
      <c r="O1505" s="86"/>
      <c r="P1505" s="3"/>
      <c r="Q1505" s="67"/>
      <c r="R1505" s="3"/>
      <c r="S1505" s="94"/>
    </row>
    <row r="1506" spans="1:19" s="76" customFormat="1" ht="21" customHeight="1">
      <c r="A1506" s="3"/>
      <c r="B1506" s="3"/>
      <c r="C1506" s="6"/>
      <c r="D1506" s="68"/>
      <c r="E1506" s="69"/>
      <c r="F1506" s="70"/>
      <c r="G1506" s="71"/>
      <c r="H1506" s="72"/>
      <c r="I1506" s="72"/>
      <c r="J1506" s="72"/>
      <c r="K1506" s="75"/>
      <c r="M1506" s="3"/>
      <c r="N1506" s="3"/>
      <c r="O1506" s="86"/>
      <c r="P1506" s="3"/>
      <c r="Q1506" s="67"/>
      <c r="R1506" s="3"/>
      <c r="S1506" s="94"/>
    </row>
    <row r="1507" spans="1:19" s="76" customFormat="1" ht="21" customHeight="1">
      <c r="A1507" s="3"/>
      <c r="B1507" s="3"/>
      <c r="C1507" s="6"/>
      <c r="D1507" s="68"/>
      <c r="E1507" s="69"/>
      <c r="F1507" s="70"/>
      <c r="G1507" s="71"/>
      <c r="H1507" s="72"/>
      <c r="I1507" s="72"/>
      <c r="J1507" s="72"/>
      <c r="K1507" s="75"/>
      <c r="M1507" s="3"/>
      <c r="N1507" s="3"/>
      <c r="O1507" s="86"/>
      <c r="P1507" s="3"/>
      <c r="Q1507" s="67"/>
      <c r="R1507" s="3"/>
      <c r="S1507" s="94"/>
    </row>
    <row r="1508" spans="1:19" s="76" customFormat="1" ht="21" customHeight="1">
      <c r="A1508" s="3"/>
      <c r="B1508" s="3"/>
      <c r="C1508" s="6"/>
      <c r="D1508" s="68"/>
      <c r="E1508" s="69"/>
      <c r="F1508" s="70"/>
      <c r="G1508" s="71"/>
      <c r="H1508" s="72"/>
      <c r="I1508" s="72"/>
      <c r="J1508" s="72"/>
      <c r="K1508" s="75"/>
      <c r="M1508" s="3"/>
      <c r="N1508" s="3"/>
      <c r="O1508" s="86"/>
      <c r="P1508" s="3"/>
      <c r="Q1508" s="67"/>
      <c r="R1508" s="3"/>
      <c r="S1508" s="94"/>
    </row>
    <row r="1509" spans="1:19" s="76" customFormat="1" ht="21" customHeight="1">
      <c r="A1509" s="3"/>
      <c r="B1509" s="3"/>
      <c r="C1509" s="6"/>
      <c r="D1509" s="68"/>
      <c r="E1509" s="69"/>
      <c r="F1509" s="70"/>
      <c r="G1509" s="71"/>
      <c r="H1509" s="72"/>
      <c r="I1509" s="72"/>
      <c r="J1509" s="72"/>
      <c r="K1509" s="75"/>
      <c r="M1509" s="3"/>
      <c r="N1509" s="3"/>
      <c r="O1509" s="86"/>
      <c r="P1509" s="3"/>
      <c r="Q1509" s="67"/>
      <c r="R1509" s="3"/>
      <c r="S1509" s="94"/>
    </row>
    <row r="1510" spans="1:19" s="76" customFormat="1" ht="21" customHeight="1">
      <c r="A1510" s="3"/>
      <c r="B1510" s="3"/>
      <c r="C1510" s="6"/>
      <c r="D1510" s="68"/>
      <c r="E1510" s="69"/>
      <c r="F1510" s="70"/>
      <c r="G1510" s="71"/>
      <c r="H1510" s="72"/>
      <c r="I1510" s="72"/>
      <c r="J1510" s="72"/>
      <c r="K1510" s="75"/>
      <c r="M1510" s="3"/>
      <c r="N1510" s="3"/>
      <c r="O1510" s="86"/>
      <c r="P1510" s="3"/>
      <c r="Q1510" s="67"/>
      <c r="R1510" s="3"/>
      <c r="S1510" s="94"/>
    </row>
    <row r="1511" spans="1:19" s="76" customFormat="1" ht="21" customHeight="1">
      <c r="A1511" s="3"/>
      <c r="B1511" s="3"/>
      <c r="C1511" s="6"/>
      <c r="D1511" s="68"/>
      <c r="E1511" s="69"/>
      <c r="F1511" s="70"/>
      <c r="G1511" s="71"/>
      <c r="H1511" s="72"/>
      <c r="I1511" s="72"/>
      <c r="J1511" s="72"/>
      <c r="K1511" s="75"/>
      <c r="M1511" s="3"/>
      <c r="N1511" s="3"/>
      <c r="O1511" s="86"/>
      <c r="P1511" s="3"/>
      <c r="Q1511" s="67"/>
      <c r="R1511" s="3"/>
      <c r="S1511" s="94"/>
    </row>
    <row r="1512" spans="1:19" s="76" customFormat="1" ht="21" customHeight="1">
      <c r="A1512" s="3"/>
      <c r="B1512" s="3"/>
      <c r="C1512" s="6"/>
      <c r="D1512" s="68"/>
      <c r="E1512" s="69"/>
      <c r="F1512" s="70"/>
      <c r="G1512" s="71"/>
      <c r="H1512" s="72"/>
      <c r="I1512" s="72"/>
      <c r="J1512" s="72"/>
      <c r="K1512" s="75"/>
      <c r="M1512" s="3"/>
      <c r="N1512" s="3"/>
      <c r="O1512" s="86"/>
      <c r="P1512" s="3"/>
      <c r="Q1512" s="67"/>
      <c r="R1512" s="3"/>
      <c r="S1512" s="94"/>
    </row>
    <row r="1513" spans="1:19" s="76" customFormat="1" ht="21" customHeight="1">
      <c r="A1513" s="3"/>
      <c r="B1513" s="3"/>
      <c r="C1513" s="6"/>
      <c r="D1513" s="68"/>
      <c r="E1513" s="69"/>
      <c r="F1513" s="70"/>
      <c r="G1513" s="71"/>
      <c r="H1513" s="72"/>
      <c r="I1513" s="72"/>
      <c r="J1513" s="72"/>
      <c r="K1513" s="75"/>
      <c r="M1513" s="3"/>
      <c r="N1513" s="3"/>
      <c r="O1513" s="86"/>
      <c r="P1513" s="3"/>
      <c r="Q1513" s="67"/>
      <c r="R1513" s="3"/>
      <c r="S1513" s="94"/>
    </row>
    <row r="1514" spans="1:19" s="76" customFormat="1" ht="21" customHeight="1">
      <c r="A1514" s="3"/>
      <c r="B1514" s="3"/>
      <c r="C1514" s="6"/>
      <c r="D1514" s="68"/>
      <c r="E1514" s="69"/>
      <c r="F1514" s="70"/>
      <c r="G1514" s="71"/>
      <c r="H1514" s="72"/>
      <c r="I1514" s="72"/>
      <c r="J1514" s="72"/>
      <c r="K1514" s="75"/>
      <c r="M1514" s="3"/>
      <c r="N1514" s="3"/>
      <c r="O1514" s="86"/>
      <c r="P1514" s="3"/>
      <c r="Q1514" s="67"/>
      <c r="R1514" s="3"/>
      <c r="S1514" s="94"/>
    </row>
    <row r="1515" spans="1:19" s="76" customFormat="1" ht="21" customHeight="1">
      <c r="A1515" s="3"/>
      <c r="B1515" s="3"/>
      <c r="C1515" s="6"/>
      <c r="D1515" s="68"/>
      <c r="E1515" s="69"/>
      <c r="F1515" s="70"/>
      <c r="G1515" s="71"/>
      <c r="H1515" s="72"/>
      <c r="I1515" s="72"/>
      <c r="J1515" s="72"/>
      <c r="K1515" s="75"/>
      <c r="M1515" s="3"/>
      <c r="N1515" s="3"/>
      <c r="O1515" s="86"/>
      <c r="P1515" s="3"/>
      <c r="Q1515" s="67"/>
      <c r="R1515" s="3"/>
      <c r="S1515" s="94"/>
    </row>
    <row r="1516" spans="1:19" s="76" customFormat="1" ht="21" customHeight="1">
      <c r="A1516" s="3"/>
      <c r="B1516" s="3"/>
      <c r="C1516" s="6"/>
      <c r="D1516" s="68"/>
      <c r="E1516" s="69"/>
      <c r="F1516" s="70"/>
      <c r="G1516" s="71"/>
      <c r="H1516" s="72"/>
      <c r="I1516" s="72"/>
      <c r="J1516" s="72"/>
      <c r="K1516" s="75"/>
      <c r="M1516" s="3"/>
      <c r="N1516" s="3"/>
      <c r="O1516" s="86"/>
      <c r="P1516" s="3"/>
      <c r="Q1516" s="67"/>
      <c r="R1516" s="3"/>
      <c r="S1516" s="94"/>
    </row>
    <row r="1517" spans="1:19" s="76" customFormat="1" ht="21" customHeight="1">
      <c r="A1517" s="3"/>
      <c r="B1517" s="3"/>
      <c r="C1517" s="6"/>
      <c r="D1517" s="68"/>
      <c r="E1517" s="69"/>
      <c r="F1517" s="70"/>
      <c r="G1517" s="71"/>
      <c r="H1517" s="72"/>
      <c r="I1517" s="72"/>
      <c r="J1517" s="72"/>
      <c r="K1517" s="75"/>
      <c r="M1517" s="3"/>
      <c r="N1517" s="3"/>
      <c r="O1517" s="86"/>
      <c r="P1517" s="3"/>
      <c r="Q1517" s="67"/>
      <c r="R1517" s="3"/>
      <c r="S1517" s="94"/>
    </row>
    <row r="1518" spans="1:19" s="76" customFormat="1" ht="21" customHeight="1">
      <c r="A1518" s="3"/>
      <c r="B1518" s="3"/>
      <c r="C1518" s="6"/>
      <c r="D1518" s="68"/>
      <c r="E1518" s="69"/>
      <c r="F1518" s="70"/>
      <c r="G1518" s="71"/>
      <c r="H1518" s="72"/>
      <c r="I1518" s="72"/>
      <c r="J1518" s="72"/>
      <c r="K1518" s="75"/>
      <c r="M1518" s="3"/>
      <c r="N1518" s="3"/>
      <c r="O1518" s="86"/>
      <c r="P1518" s="3"/>
      <c r="Q1518" s="67"/>
      <c r="R1518" s="3"/>
      <c r="S1518" s="94"/>
    </row>
    <row r="1519" spans="1:19" s="76" customFormat="1" ht="21" customHeight="1">
      <c r="A1519" s="3"/>
      <c r="B1519" s="3"/>
      <c r="C1519" s="6"/>
      <c r="D1519" s="68"/>
      <c r="E1519" s="69"/>
      <c r="F1519" s="70"/>
      <c r="G1519" s="71"/>
      <c r="H1519" s="72"/>
      <c r="I1519" s="72"/>
      <c r="J1519" s="72"/>
      <c r="K1519" s="75"/>
      <c r="M1519" s="3"/>
      <c r="N1519" s="3"/>
      <c r="O1519" s="86"/>
      <c r="P1519" s="3"/>
      <c r="Q1519" s="67"/>
      <c r="R1519" s="3"/>
      <c r="S1519" s="94"/>
    </row>
    <row r="1520" spans="1:19" s="76" customFormat="1" ht="21" customHeight="1">
      <c r="A1520" s="3"/>
      <c r="B1520" s="3"/>
      <c r="C1520" s="6"/>
      <c r="D1520" s="68"/>
      <c r="E1520" s="69"/>
      <c r="F1520" s="70"/>
      <c r="G1520" s="71"/>
      <c r="H1520" s="72"/>
      <c r="I1520" s="72"/>
      <c r="J1520" s="72"/>
      <c r="K1520" s="75"/>
      <c r="M1520" s="3"/>
      <c r="N1520" s="3"/>
      <c r="O1520" s="86"/>
      <c r="P1520" s="3"/>
      <c r="Q1520" s="67"/>
      <c r="R1520" s="3"/>
      <c r="S1520" s="94"/>
    </row>
    <row r="1521" spans="1:19" s="76" customFormat="1" ht="21" customHeight="1">
      <c r="A1521" s="3"/>
      <c r="B1521" s="3"/>
      <c r="C1521" s="6"/>
      <c r="D1521" s="68"/>
      <c r="E1521" s="69"/>
      <c r="F1521" s="70"/>
      <c r="G1521" s="71"/>
      <c r="H1521" s="72"/>
      <c r="I1521" s="72"/>
      <c r="J1521" s="72"/>
      <c r="K1521" s="75"/>
      <c r="M1521" s="3"/>
      <c r="N1521" s="3"/>
      <c r="O1521" s="86"/>
      <c r="P1521" s="3"/>
      <c r="Q1521" s="67"/>
      <c r="R1521" s="3"/>
      <c r="S1521" s="94"/>
    </row>
    <row r="1522" spans="1:19" s="76" customFormat="1" ht="21" customHeight="1">
      <c r="A1522" s="3"/>
      <c r="B1522" s="3"/>
      <c r="C1522" s="6"/>
      <c r="D1522" s="68"/>
      <c r="E1522" s="69"/>
      <c r="F1522" s="70"/>
      <c r="G1522" s="71"/>
      <c r="H1522" s="72"/>
      <c r="I1522" s="72"/>
      <c r="J1522" s="72"/>
      <c r="K1522" s="75"/>
      <c r="M1522" s="3"/>
      <c r="N1522" s="3"/>
      <c r="O1522" s="86"/>
      <c r="P1522" s="3"/>
      <c r="Q1522" s="67"/>
      <c r="R1522" s="3"/>
      <c r="S1522" s="94"/>
    </row>
    <row r="1523" spans="1:19" s="76" customFormat="1" ht="21" customHeight="1">
      <c r="A1523" s="3"/>
      <c r="B1523" s="3"/>
      <c r="C1523" s="6"/>
      <c r="D1523" s="68"/>
      <c r="E1523" s="69"/>
      <c r="F1523" s="70"/>
      <c r="G1523" s="71"/>
      <c r="H1523" s="72"/>
      <c r="I1523" s="72"/>
      <c r="J1523" s="72"/>
      <c r="K1523" s="75"/>
      <c r="M1523" s="3"/>
      <c r="N1523" s="3"/>
      <c r="O1523" s="86"/>
      <c r="P1523" s="3"/>
      <c r="Q1523" s="67"/>
      <c r="R1523" s="3"/>
      <c r="S1523" s="94"/>
    </row>
    <row r="1524" spans="1:19" s="76" customFormat="1" ht="21" customHeight="1">
      <c r="A1524" s="3"/>
      <c r="B1524" s="3"/>
      <c r="C1524" s="6"/>
      <c r="D1524" s="68"/>
      <c r="E1524" s="69"/>
      <c r="F1524" s="70"/>
      <c r="G1524" s="71"/>
      <c r="H1524" s="72"/>
      <c r="I1524" s="72"/>
      <c r="J1524" s="72"/>
      <c r="K1524" s="75"/>
      <c r="M1524" s="3"/>
      <c r="N1524" s="3"/>
      <c r="O1524" s="86"/>
      <c r="P1524" s="3"/>
      <c r="Q1524" s="67"/>
      <c r="R1524" s="3"/>
      <c r="S1524" s="94"/>
    </row>
    <row r="1525" spans="1:19" s="76" customFormat="1" ht="21" customHeight="1">
      <c r="A1525" s="3"/>
      <c r="B1525" s="3"/>
      <c r="C1525" s="6"/>
      <c r="D1525" s="68"/>
      <c r="E1525" s="69"/>
      <c r="F1525" s="70"/>
      <c r="G1525" s="71"/>
      <c r="H1525" s="72"/>
      <c r="I1525" s="72"/>
      <c r="J1525" s="72"/>
      <c r="K1525" s="75"/>
      <c r="M1525" s="3"/>
      <c r="N1525" s="3"/>
      <c r="O1525" s="86"/>
      <c r="P1525" s="3"/>
      <c r="Q1525" s="67"/>
      <c r="R1525" s="3"/>
      <c r="S1525" s="94"/>
    </row>
    <row r="1526" spans="1:19" s="76" customFormat="1" ht="21" customHeight="1">
      <c r="A1526" s="3"/>
      <c r="B1526" s="3"/>
      <c r="C1526" s="6"/>
      <c r="D1526" s="68"/>
      <c r="E1526" s="69"/>
      <c r="F1526" s="70"/>
      <c r="G1526" s="71"/>
      <c r="H1526" s="72"/>
      <c r="I1526" s="72"/>
      <c r="J1526" s="72"/>
      <c r="K1526" s="75"/>
      <c r="M1526" s="3"/>
      <c r="N1526" s="3"/>
      <c r="O1526" s="86"/>
      <c r="P1526" s="3"/>
      <c r="Q1526" s="67"/>
      <c r="R1526" s="3"/>
      <c r="S1526" s="94"/>
    </row>
    <row r="1527" spans="1:19" s="76" customFormat="1" ht="21" customHeight="1">
      <c r="A1527" s="3"/>
      <c r="B1527" s="3"/>
      <c r="C1527" s="6"/>
      <c r="D1527" s="68"/>
      <c r="E1527" s="69"/>
      <c r="F1527" s="70"/>
      <c r="G1527" s="71"/>
      <c r="H1527" s="72"/>
      <c r="I1527" s="72"/>
      <c r="J1527" s="72"/>
      <c r="K1527" s="75"/>
      <c r="M1527" s="3"/>
      <c r="N1527" s="3"/>
      <c r="O1527" s="86"/>
      <c r="P1527" s="3"/>
      <c r="Q1527" s="67"/>
      <c r="R1527" s="3"/>
      <c r="S1527" s="94"/>
    </row>
    <row r="1528" spans="1:19" s="76" customFormat="1" ht="21" customHeight="1">
      <c r="A1528" s="3"/>
      <c r="B1528" s="3"/>
      <c r="C1528" s="6"/>
      <c r="D1528" s="68"/>
      <c r="E1528" s="69"/>
      <c r="F1528" s="70"/>
      <c r="G1528" s="71"/>
      <c r="H1528" s="72"/>
      <c r="I1528" s="72"/>
      <c r="J1528" s="72"/>
      <c r="K1528" s="75"/>
      <c r="M1528" s="3"/>
      <c r="N1528" s="3"/>
      <c r="O1528" s="86"/>
      <c r="P1528" s="3"/>
      <c r="Q1528" s="67"/>
      <c r="R1528" s="3"/>
      <c r="S1528" s="94"/>
    </row>
    <row r="1529" spans="1:19" s="76" customFormat="1" ht="21" customHeight="1">
      <c r="A1529" s="3"/>
      <c r="B1529" s="3"/>
      <c r="C1529" s="6"/>
      <c r="D1529" s="68"/>
      <c r="E1529" s="69"/>
      <c r="F1529" s="70"/>
      <c r="G1529" s="71"/>
      <c r="H1529" s="72"/>
      <c r="I1529" s="72"/>
      <c r="J1529" s="72"/>
      <c r="K1529" s="75"/>
      <c r="M1529" s="3"/>
      <c r="N1529" s="3"/>
      <c r="O1529" s="86"/>
      <c r="P1529" s="3"/>
      <c r="Q1529" s="67"/>
      <c r="R1529" s="3"/>
      <c r="S1529" s="94"/>
    </row>
    <row r="1530" spans="1:19" s="76" customFormat="1" ht="21" customHeight="1">
      <c r="A1530" s="3"/>
      <c r="B1530" s="3"/>
      <c r="C1530" s="6"/>
      <c r="D1530" s="68"/>
      <c r="E1530" s="69"/>
      <c r="F1530" s="70"/>
      <c r="G1530" s="71"/>
      <c r="H1530" s="72"/>
      <c r="I1530" s="72"/>
      <c r="J1530" s="72"/>
      <c r="K1530" s="75"/>
      <c r="M1530" s="3"/>
      <c r="N1530" s="3"/>
      <c r="O1530" s="86"/>
      <c r="P1530" s="3"/>
      <c r="Q1530" s="67"/>
      <c r="R1530" s="3"/>
      <c r="S1530" s="94"/>
    </row>
    <row r="1531" spans="1:19" s="76" customFormat="1" ht="21" customHeight="1">
      <c r="A1531" s="3"/>
      <c r="B1531" s="3"/>
      <c r="C1531" s="6"/>
      <c r="D1531" s="68"/>
      <c r="E1531" s="69"/>
      <c r="F1531" s="70"/>
      <c r="G1531" s="71"/>
      <c r="H1531" s="72"/>
      <c r="I1531" s="72"/>
      <c r="J1531" s="72"/>
      <c r="K1531" s="75"/>
      <c r="M1531" s="3"/>
      <c r="N1531" s="3"/>
      <c r="O1531" s="86"/>
      <c r="P1531" s="3"/>
      <c r="Q1531" s="67"/>
      <c r="R1531" s="3"/>
      <c r="S1531" s="94"/>
    </row>
    <row r="1532" spans="1:19" s="76" customFormat="1" ht="21" customHeight="1">
      <c r="A1532" s="3"/>
      <c r="B1532" s="3"/>
      <c r="C1532" s="6"/>
      <c r="D1532" s="68"/>
      <c r="E1532" s="69"/>
      <c r="F1532" s="70"/>
      <c r="G1532" s="71"/>
      <c r="H1532" s="72"/>
      <c r="I1532" s="72"/>
      <c r="J1532" s="72"/>
      <c r="K1532" s="75"/>
      <c r="M1532" s="3"/>
      <c r="N1532" s="3"/>
      <c r="O1532" s="86"/>
      <c r="P1532" s="3"/>
      <c r="Q1532" s="67"/>
      <c r="R1532" s="3"/>
      <c r="S1532" s="94"/>
    </row>
    <row r="1533" spans="1:19" s="76" customFormat="1" ht="21" customHeight="1">
      <c r="A1533" s="3"/>
      <c r="B1533" s="3"/>
      <c r="C1533" s="6"/>
      <c r="D1533" s="68"/>
      <c r="E1533" s="69"/>
      <c r="F1533" s="70"/>
      <c r="G1533" s="71"/>
      <c r="H1533" s="72"/>
      <c r="I1533" s="72"/>
      <c r="J1533" s="72"/>
      <c r="K1533" s="75"/>
      <c r="M1533" s="3"/>
      <c r="N1533" s="3"/>
      <c r="O1533" s="86"/>
      <c r="P1533" s="3"/>
      <c r="Q1533" s="67"/>
      <c r="R1533" s="3"/>
      <c r="S1533" s="94"/>
    </row>
    <row r="1534" spans="1:19" s="76" customFormat="1" ht="21" customHeight="1">
      <c r="A1534" s="3"/>
      <c r="B1534" s="3"/>
      <c r="C1534" s="6"/>
      <c r="D1534" s="68"/>
      <c r="E1534" s="69"/>
      <c r="F1534" s="70"/>
      <c r="G1534" s="71"/>
      <c r="H1534" s="72"/>
      <c r="I1534" s="72"/>
      <c r="J1534" s="72"/>
      <c r="K1534" s="75"/>
      <c r="M1534" s="3"/>
      <c r="N1534" s="3"/>
      <c r="O1534" s="86"/>
      <c r="P1534" s="3"/>
      <c r="Q1534" s="67"/>
      <c r="R1534" s="3"/>
      <c r="S1534" s="94"/>
    </row>
    <row r="1535" spans="1:19" s="76" customFormat="1" ht="21" customHeight="1">
      <c r="A1535" s="3"/>
      <c r="B1535" s="3"/>
      <c r="C1535" s="6"/>
      <c r="D1535" s="68"/>
      <c r="E1535" s="69"/>
      <c r="F1535" s="70"/>
      <c r="G1535" s="71"/>
      <c r="H1535" s="72"/>
      <c r="I1535" s="72"/>
      <c r="J1535" s="72"/>
      <c r="K1535" s="75"/>
      <c r="M1535" s="3"/>
      <c r="N1535" s="3"/>
      <c r="O1535" s="86"/>
      <c r="P1535" s="3"/>
      <c r="Q1535" s="67"/>
      <c r="R1535" s="3"/>
      <c r="S1535" s="94"/>
    </row>
    <row r="1536" spans="1:19" s="76" customFormat="1" ht="21" customHeight="1">
      <c r="A1536" s="3"/>
      <c r="B1536" s="3"/>
      <c r="C1536" s="6"/>
      <c r="D1536" s="68"/>
      <c r="E1536" s="69"/>
      <c r="F1536" s="70"/>
      <c r="G1536" s="71"/>
      <c r="H1536" s="72"/>
      <c r="I1536" s="72"/>
      <c r="J1536" s="72"/>
      <c r="K1536" s="75"/>
      <c r="M1536" s="3"/>
      <c r="N1536" s="3"/>
      <c r="O1536" s="86"/>
      <c r="P1536" s="3"/>
      <c r="Q1536" s="67"/>
      <c r="R1536" s="3"/>
      <c r="S1536" s="94"/>
    </row>
    <row r="1537" spans="1:19" s="76" customFormat="1" ht="21" customHeight="1">
      <c r="A1537" s="3"/>
      <c r="B1537" s="3"/>
      <c r="C1537" s="6"/>
      <c r="D1537" s="68"/>
      <c r="E1537" s="69"/>
      <c r="F1537" s="70"/>
      <c r="G1537" s="71"/>
      <c r="H1537" s="72"/>
      <c r="I1537" s="72"/>
      <c r="J1537" s="72"/>
      <c r="K1537" s="75"/>
      <c r="M1537" s="3"/>
      <c r="N1537" s="3"/>
      <c r="O1537" s="86"/>
      <c r="P1537" s="3"/>
      <c r="Q1537" s="67"/>
      <c r="R1537" s="3"/>
      <c r="S1537" s="94"/>
    </row>
    <row r="1538" spans="1:19" s="76" customFormat="1" ht="21" customHeight="1">
      <c r="A1538" s="3"/>
      <c r="B1538" s="3"/>
      <c r="C1538" s="6"/>
      <c r="D1538" s="68"/>
      <c r="E1538" s="69"/>
      <c r="F1538" s="70"/>
      <c r="G1538" s="71"/>
      <c r="H1538" s="72"/>
      <c r="I1538" s="72"/>
      <c r="J1538" s="72"/>
      <c r="K1538" s="75"/>
      <c r="M1538" s="3"/>
      <c r="N1538" s="3"/>
      <c r="O1538" s="86"/>
      <c r="P1538" s="3"/>
      <c r="Q1538" s="67"/>
      <c r="R1538" s="3"/>
      <c r="S1538" s="94"/>
    </row>
    <row r="1539" spans="1:19" s="76" customFormat="1" ht="21" customHeight="1">
      <c r="A1539" s="3"/>
      <c r="B1539" s="3"/>
      <c r="C1539" s="6"/>
      <c r="D1539" s="68"/>
      <c r="E1539" s="69"/>
      <c r="F1539" s="70"/>
      <c r="G1539" s="71"/>
      <c r="H1539" s="72"/>
      <c r="I1539" s="72"/>
      <c r="J1539" s="72"/>
      <c r="K1539" s="75"/>
      <c r="M1539" s="3"/>
      <c r="N1539" s="3"/>
      <c r="O1539" s="86"/>
      <c r="P1539" s="3"/>
      <c r="Q1539" s="67"/>
      <c r="R1539" s="3"/>
      <c r="S1539" s="94"/>
    </row>
    <row r="1540" spans="1:19" s="76" customFormat="1" ht="21" customHeight="1">
      <c r="A1540" s="3"/>
      <c r="B1540" s="3"/>
      <c r="C1540" s="6"/>
      <c r="D1540" s="68"/>
      <c r="E1540" s="69"/>
      <c r="F1540" s="70"/>
      <c r="G1540" s="71"/>
      <c r="H1540" s="72"/>
      <c r="I1540" s="72"/>
      <c r="J1540" s="72"/>
      <c r="K1540" s="75"/>
      <c r="M1540" s="3"/>
      <c r="N1540" s="3"/>
      <c r="O1540" s="86"/>
      <c r="P1540" s="3"/>
      <c r="Q1540" s="67"/>
      <c r="R1540" s="3"/>
      <c r="S1540" s="94"/>
    </row>
    <row r="1541" spans="1:19" s="76" customFormat="1" ht="21" customHeight="1">
      <c r="A1541" s="3"/>
      <c r="B1541" s="3"/>
      <c r="C1541" s="6"/>
      <c r="D1541" s="68"/>
      <c r="E1541" s="69"/>
      <c r="F1541" s="70"/>
      <c r="G1541" s="71"/>
      <c r="H1541" s="72"/>
      <c r="I1541" s="72"/>
      <c r="J1541" s="72"/>
      <c r="K1541" s="75"/>
      <c r="M1541" s="3"/>
      <c r="N1541" s="3"/>
      <c r="O1541" s="86"/>
      <c r="P1541" s="3"/>
      <c r="Q1541" s="67"/>
      <c r="R1541" s="3"/>
      <c r="S1541" s="94"/>
    </row>
    <row r="1542" spans="1:19" s="76" customFormat="1" ht="21" customHeight="1">
      <c r="A1542" s="3"/>
      <c r="B1542" s="3"/>
      <c r="C1542" s="6"/>
      <c r="D1542" s="68"/>
      <c r="E1542" s="69"/>
      <c r="F1542" s="70"/>
      <c r="G1542" s="71"/>
      <c r="H1542" s="72"/>
      <c r="I1542" s="72"/>
      <c r="J1542" s="72"/>
      <c r="K1542" s="75"/>
      <c r="M1542" s="3"/>
      <c r="N1542" s="3"/>
      <c r="O1542" s="86"/>
      <c r="P1542" s="3"/>
      <c r="Q1542" s="67"/>
      <c r="R1542" s="3"/>
      <c r="S1542" s="94"/>
    </row>
    <row r="1543" spans="1:19" s="76" customFormat="1" ht="21" customHeight="1">
      <c r="A1543" s="3"/>
      <c r="B1543" s="3"/>
      <c r="C1543" s="6"/>
      <c r="D1543" s="68"/>
      <c r="E1543" s="69"/>
      <c r="F1543" s="70"/>
      <c r="G1543" s="71"/>
      <c r="H1543" s="72"/>
      <c r="I1543" s="72"/>
      <c r="J1543" s="72"/>
      <c r="K1543" s="75"/>
      <c r="M1543" s="3"/>
      <c r="N1543" s="3"/>
      <c r="O1543" s="86"/>
      <c r="P1543" s="3"/>
      <c r="Q1543" s="67"/>
      <c r="R1543" s="3"/>
      <c r="S1543" s="94"/>
    </row>
    <row r="1544" spans="1:19" s="76" customFormat="1" ht="21" customHeight="1">
      <c r="A1544" s="3"/>
      <c r="B1544" s="3"/>
      <c r="C1544" s="6"/>
      <c r="D1544" s="68"/>
      <c r="E1544" s="69"/>
      <c r="F1544" s="70"/>
      <c r="G1544" s="71"/>
      <c r="H1544" s="72"/>
      <c r="I1544" s="72"/>
      <c r="J1544" s="72"/>
      <c r="K1544" s="75"/>
      <c r="M1544" s="3"/>
      <c r="N1544" s="3"/>
      <c r="O1544" s="86"/>
      <c r="P1544" s="3"/>
      <c r="Q1544" s="67"/>
      <c r="R1544" s="3"/>
      <c r="S1544" s="94"/>
    </row>
    <row r="1545" spans="1:19" s="76" customFormat="1" ht="21" customHeight="1">
      <c r="A1545" s="3"/>
      <c r="B1545" s="3"/>
      <c r="C1545" s="6"/>
      <c r="D1545" s="68"/>
      <c r="E1545" s="69"/>
      <c r="F1545" s="70"/>
      <c r="G1545" s="71"/>
      <c r="H1545" s="72"/>
      <c r="I1545" s="72"/>
      <c r="J1545" s="72"/>
      <c r="K1545" s="75"/>
      <c r="M1545" s="3"/>
      <c r="N1545" s="3"/>
      <c r="O1545" s="86"/>
      <c r="P1545" s="3"/>
      <c r="Q1545" s="67"/>
      <c r="R1545" s="3"/>
      <c r="S1545" s="94"/>
    </row>
    <row r="1546" spans="1:19" s="76" customFormat="1" ht="21" customHeight="1">
      <c r="A1546" s="3"/>
      <c r="B1546" s="3"/>
      <c r="C1546" s="6"/>
      <c r="D1546" s="68"/>
      <c r="E1546" s="69"/>
      <c r="F1546" s="70"/>
      <c r="G1546" s="71"/>
      <c r="H1546" s="72"/>
      <c r="I1546" s="72"/>
      <c r="J1546" s="72"/>
      <c r="K1546" s="75"/>
      <c r="M1546" s="3"/>
      <c r="N1546" s="3"/>
      <c r="O1546" s="86"/>
      <c r="P1546" s="3"/>
      <c r="Q1546" s="67"/>
      <c r="R1546" s="3"/>
      <c r="S1546" s="94"/>
    </row>
    <row r="1547" spans="1:19" s="76" customFormat="1" ht="21" customHeight="1">
      <c r="A1547" s="3"/>
      <c r="B1547" s="3"/>
      <c r="C1547" s="6"/>
      <c r="D1547" s="68"/>
      <c r="E1547" s="69"/>
      <c r="F1547" s="70"/>
      <c r="G1547" s="71"/>
      <c r="H1547" s="72"/>
      <c r="I1547" s="72"/>
      <c r="J1547" s="72"/>
      <c r="K1547" s="75"/>
      <c r="M1547" s="3"/>
      <c r="N1547" s="3"/>
      <c r="O1547" s="86"/>
      <c r="P1547" s="3"/>
      <c r="Q1547" s="67"/>
      <c r="R1547" s="3"/>
      <c r="S1547" s="94"/>
    </row>
    <row r="1548" spans="1:19" s="76" customFormat="1" ht="21" customHeight="1">
      <c r="A1548" s="3"/>
      <c r="B1548" s="3"/>
      <c r="C1548" s="6"/>
      <c r="D1548" s="68"/>
      <c r="E1548" s="69"/>
      <c r="F1548" s="70"/>
      <c r="G1548" s="71"/>
      <c r="H1548" s="72"/>
      <c r="I1548" s="72"/>
      <c r="J1548" s="72"/>
      <c r="K1548" s="75"/>
      <c r="M1548" s="3"/>
      <c r="N1548" s="3"/>
      <c r="O1548" s="86"/>
      <c r="P1548" s="3"/>
      <c r="Q1548" s="67"/>
      <c r="R1548" s="3"/>
      <c r="S1548" s="94"/>
    </row>
    <row r="1549" spans="1:19" s="76" customFormat="1" ht="21" customHeight="1">
      <c r="A1549" s="3"/>
      <c r="B1549" s="3"/>
      <c r="C1549" s="6"/>
      <c r="D1549" s="68"/>
      <c r="E1549" s="69"/>
      <c r="F1549" s="70"/>
      <c r="G1549" s="71"/>
      <c r="H1549" s="72"/>
      <c r="I1549" s="72"/>
      <c r="J1549" s="72"/>
      <c r="K1549" s="75"/>
      <c r="M1549" s="3"/>
      <c r="N1549" s="3"/>
      <c r="O1549" s="86"/>
      <c r="P1549" s="3"/>
      <c r="Q1549" s="67"/>
      <c r="R1549" s="3"/>
      <c r="S1549" s="94"/>
    </row>
    <row r="1550" spans="1:19" s="76" customFormat="1" ht="21" customHeight="1">
      <c r="A1550" s="3"/>
      <c r="B1550" s="3"/>
      <c r="C1550" s="6"/>
      <c r="D1550" s="68"/>
      <c r="E1550" s="69"/>
      <c r="F1550" s="70"/>
      <c r="G1550" s="71"/>
      <c r="H1550" s="72"/>
      <c r="I1550" s="72"/>
      <c r="J1550" s="72"/>
      <c r="K1550" s="75"/>
      <c r="M1550" s="3"/>
      <c r="N1550" s="3"/>
      <c r="O1550" s="86"/>
      <c r="P1550" s="3"/>
      <c r="Q1550" s="67"/>
      <c r="R1550" s="3"/>
      <c r="S1550" s="94"/>
    </row>
    <row r="1551" spans="1:19" s="76" customFormat="1" ht="21" customHeight="1">
      <c r="A1551" s="3"/>
      <c r="B1551" s="3"/>
      <c r="C1551" s="6"/>
      <c r="D1551" s="68"/>
      <c r="E1551" s="69"/>
      <c r="F1551" s="70"/>
      <c r="G1551" s="71"/>
      <c r="H1551" s="72"/>
      <c r="I1551" s="72"/>
      <c r="J1551" s="72"/>
      <c r="K1551" s="75"/>
      <c r="M1551" s="3"/>
      <c r="N1551" s="3"/>
      <c r="O1551" s="86"/>
      <c r="P1551" s="3"/>
      <c r="Q1551" s="67"/>
      <c r="R1551" s="3"/>
      <c r="S1551" s="94"/>
    </row>
    <row r="1552" spans="1:19" s="76" customFormat="1" ht="21" customHeight="1">
      <c r="A1552" s="3"/>
      <c r="B1552" s="3"/>
      <c r="C1552" s="6"/>
      <c r="D1552" s="68"/>
      <c r="E1552" s="69"/>
      <c r="F1552" s="70"/>
      <c r="G1552" s="71"/>
      <c r="H1552" s="72"/>
      <c r="I1552" s="72"/>
      <c r="J1552" s="72"/>
      <c r="K1552" s="75"/>
      <c r="M1552" s="3"/>
      <c r="N1552" s="3"/>
      <c r="O1552" s="86"/>
      <c r="P1552" s="3"/>
      <c r="Q1552" s="67"/>
      <c r="R1552" s="3"/>
      <c r="S1552" s="94"/>
    </row>
    <row r="1553" spans="1:19" s="76" customFormat="1" ht="21" customHeight="1">
      <c r="A1553" s="3"/>
      <c r="B1553" s="3"/>
      <c r="C1553" s="6"/>
      <c r="D1553" s="68"/>
      <c r="E1553" s="69"/>
      <c r="F1553" s="70"/>
      <c r="G1553" s="71"/>
      <c r="H1553" s="72"/>
      <c r="I1553" s="72"/>
      <c r="J1553" s="72"/>
      <c r="K1553" s="75"/>
      <c r="M1553" s="3"/>
      <c r="N1553" s="3"/>
      <c r="O1553" s="86"/>
      <c r="P1553" s="3"/>
      <c r="Q1553" s="67"/>
      <c r="R1553" s="3"/>
      <c r="S1553" s="94"/>
    </row>
    <row r="1554" spans="1:19" s="76" customFormat="1" ht="21" customHeight="1">
      <c r="A1554" s="3"/>
      <c r="B1554" s="3"/>
      <c r="C1554" s="6"/>
      <c r="D1554" s="68"/>
      <c r="E1554" s="69"/>
      <c r="F1554" s="70"/>
      <c r="G1554" s="71"/>
      <c r="H1554" s="72"/>
      <c r="I1554" s="72"/>
      <c r="J1554" s="72"/>
      <c r="K1554" s="75"/>
      <c r="M1554" s="3"/>
      <c r="N1554" s="3"/>
      <c r="O1554" s="86"/>
      <c r="P1554" s="3"/>
      <c r="Q1554" s="67"/>
      <c r="R1554" s="3"/>
      <c r="S1554" s="94"/>
    </row>
    <row r="1555" spans="1:19" s="76" customFormat="1" ht="21" customHeight="1">
      <c r="A1555" s="3"/>
      <c r="B1555" s="3"/>
      <c r="C1555" s="6"/>
      <c r="D1555" s="68"/>
      <c r="E1555" s="69"/>
      <c r="F1555" s="70"/>
      <c r="G1555" s="71"/>
      <c r="H1555" s="72"/>
      <c r="I1555" s="72"/>
      <c r="J1555" s="72"/>
      <c r="K1555" s="75"/>
      <c r="M1555" s="3"/>
      <c r="N1555" s="3"/>
      <c r="O1555" s="86"/>
      <c r="P1555" s="3"/>
      <c r="Q1555" s="67"/>
      <c r="R1555" s="3"/>
      <c r="S1555" s="94"/>
    </row>
    <row r="1556" spans="1:19" s="76" customFormat="1" ht="21" customHeight="1">
      <c r="A1556" s="3"/>
      <c r="B1556" s="3"/>
      <c r="C1556" s="6"/>
      <c r="D1556" s="68"/>
      <c r="E1556" s="69"/>
      <c r="F1556" s="70"/>
      <c r="G1556" s="71"/>
      <c r="H1556" s="72"/>
      <c r="I1556" s="72"/>
      <c r="J1556" s="72"/>
      <c r="K1556" s="75"/>
      <c r="M1556" s="3"/>
      <c r="N1556" s="3"/>
      <c r="O1556" s="86"/>
      <c r="P1556" s="3"/>
      <c r="Q1556" s="67"/>
      <c r="R1556" s="3"/>
      <c r="S1556" s="94"/>
    </row>
    <row r="1557" spans="1:19" s="76" customFormat="1" ht="21" customHeight="1">
      <c r="A1557" s="3"/>
      <c r="B1557" s="3"/>
      <c r="C1557" s="6"/>
      <c r="D1557" s="68"/>
      <c r="E1557" s="69"/>
      <c r="F1557" s="70"/>
      <c r="G1557" s="71"/>
      <c r="H1557" s="72"/>
      <c r="I1557" s="72"/>
      <c r="J1557" s="72"/>
      <c r="K1557" s="75"/>
      <c r="M1557" s="3"/>
      <c r="N1557" s="3"/>
      <c r="O1557" s="86"/>
      <c r="P1557" s="3"/>
      <c r="Q1557" s="67"/>
      <c r="R1557" s="3"/>
      <c r="S1557" s="94"/>
    </row>
    <row r="1558" spans="1:19" s="76" customFormat="1" ht="21" customHeight="1">
      <c r="A1558" s="3"/>
      <c r="B1558" s="3"/>
      <c r="C1558" s="6"/>
      <c r="D1558" s="68"/>
      <c r="E1558" s="69"/>
      <c r="F1558" s="70"/>
      <c r="G1558" s="71"/>
      <c r="H1558" s="72"/>
      <c r="I1558" s="72"/>
      <c r="J1558" s="72"/>
      <c r="K1558" s="75"/>
      <c r="M1558" s="3"/>
      <c r="N1558" s="3"/>
      <c r="O1558" s="86"/>
      <c r="P1558" s="3"/>
      <c r="Q1558" s="67"/>
      <c r="R1558" s="3"/>
      <c r="S1558" s="94"/>
    </row>
    <row r="1559" spans="1:19" s="76" customFormat="1" ht="21" customHeight="1">
      <c r="A1559" s="3"/>
      <c r="B1559" s="3"/>
      <c r="C1559" s="6"/>
      <c r="D1559" s="68"/>
      <c r="E1559" s="69"/>
      <c r="F1559" s="70"/>
      <c r="G1559" s="71"/>
      <c r="H1559" s="72"/>
      <c r="I1559" s="72"/>
      <c r="J1559" s="72"/>
      <c r="K1559" s="75"/>
      <c r="M1559" s="3"/>
      <c r="N1559" s="3"/>
      <c r="O1559" s="86"/>
      <c r="P1559" s="3"/>
      <c r="Q1559" s="67"/>
      <c r="R1559" s="3"/>
      <c r="S1559" s="94"/>
    </row>
    <row r="1560" spans="1:19" s="76" customFormat="1" ht="21" customHeight="1">
      <c r="A1560" s="3"/>
      <c r="B1560" s="3"/>
      <c r="C1560" s="6"/>
      <c r="D1560" s="68"/>
      <c r="E1560" s="69"/>
      <c r="F1560" s="70"/>
      <c r="G1560" s="71"/>
      <c r="H1560" s="72"/>
      <c r="I1560" s="72"/>
      <c r="J1560" s="72"/>
      <c r="K1560" s="75"/>
      <c r="M1560" s="3"/>
      <c r="N1560" s="3"/>
      <c r="O1560" s="86"/>
      <c r="P1560" s="3"/>
      <c r="Q1560" s="67"/>
      <c r="R1560" s="3"/>
      <c r="S1560" s="94"/>
    </row>
    <row r="1561" spans="1:19" s="76" customFormat="1" ht="21" customHeight="1">
      <c r="A1561" s="3"/>
      <c r="B1561" s="3"/>
      <c r="C1561" s="6"/>
      <c r="D1561" s="68"/>
      <c r="E1561" s="69"/>
      <c r="F1561" s="70"/>
      <c r="G1561" s="71"/>
      <c r="H1561" s="72"/>
      <c r="I1561" s="72"/>
      <c r="J1561" s="72"/>
      <c r="K1561" s="75"/>
      <c r="M1561" s="3"/>
      <c r="N1561" s="3"/>
      <c r="O1561" s="86"/>
      <c r="P1561" s="3"/>
      <c r="Q1561" s="67"/>
      <c r="R1561" s="3"/>
      <c r="S1561" s="94"/>
    </row>
    <row r="1562" spans="1:19" s="76" customFormat="1" ht="21" customHeight="1">
      <c r="A1562" s="3"/>
      <c r="B1562" s="3"/>
      <c r="C1562" s="6"/>
      <c r="D1562" s="68"/>
      <c r="E1562" s="69"/>
      <c r="F1562" s="70"/>
      <c r="G1562" s="71"/>
      <c r="H1562" s="72"/>
      <c r="I1562" s="72"/>
      <c r="J1562" s="72"/>
      <c r="K1562" s="75"/>
      <c r="M1562" s="3"/>
      <c r="N1562" s="3"/>
      <c r="O1562" s="86"/>
      <c r="P1562" s="3"/>
      <c r="Q1562" s="67"/>
      <c r="R1562" s="3"/>
      <c r="S1562" s="94"/>
    </row>
    <row r="1563" spans="1:19" s="76" customFormat="1" ht="21" customHeight="1">
      <c r="A1563" s="3"/>
      <c r="B1563" s="3"/>
      <c r="C1563" s="6"/>
      <c r="D1563" s="68"/>
      <c r="E1563" s="69"/>
      <c r="F1563" s="70"/>
      <c r="G1563" s="71"/>
      <c r="H1563" s="72"/>
      <c r="I1563" s="72"/>
      <c r="J1563" s="72"/>
      <c r="K1563" s="75"/>
      <c r="M1563" s="3"/>
      <c r="N1563" s="3"/>
      <c r="O1563" s="86"/>
      <c r="P1563" s="3"/>
      <c r="Q1563" s="67"/>
      <c r="R1563" s="3"/>
      <c r="S1563" s="94"/>
    </row>
    <row r="1564" spans="1:19" s="76" customFormat="1" ht="21" customHeight="1">
      <c r="A1564" s="3"/>
      <c r="B1564" s="3"/>
      <c r="C1564" s="6"/>
      <c r="D1564" s="68"/>
      <c r="E1564" s="69"/>
      <c r="F1564" s="70"/>
      <c r="G1564" s="71"/>
      <c r="H1564" s="72"/>
      <c r="I1564" s="72"/>
      <c r="J1564" s="72"/>
      <c r="K1564" s="75"/>
      <c r="M1564" s="3"/>
      <c r="N1564" s="3"/>
      <c r="O1564" s="86"/>
      <c r="P1564" s="3"/>
      <c r="Q1564" s="67"/>
      <c r="R1564" s="3"/>
      <c r="S1564" s="94"/>
    </row>
    <row r="1565" spans="1:19" s="76" customFormat="1" ht="21" customHeight="1">
      <c r="A1565" s="3"/>
      <c r="B1565" s="3"/>
      <c r="C1565" s="6"/>
      <c r="D1565" s="68"/>
      <c r="E1565" s="69"/>
      <c r="F1565" s="70"/>
      <c r="G1565" s="71"/>
      <c r="H1565" s="72"/>
      <c r="I1565" s="72"/>
      <c r="J1565" s="72"/>
      <c r="K1565" s="75"/>
      <c r="M1565" s="3"/>
      <c r="N1565" s="3"/>
      <c r="O1565" s="86"/>
      <c r="P1565" s="3"/>
      <c r="Q1565" s="67"/>
      <c r="R1565" s="3"/>
      <c r="S1565" s="94"/>
    </row>
    <row r="1566" spans="1:19" s="76" customFormat="1" ht="21" customHeight="1">
      <c r="A1566" s="3"/>
      <c r="B1566" s="3"/>
      <c r="C1566" s="6"/>
      <c r="D1566" s="68"/>
      <c r="E1566" s="69"/>
      <c r="F1566" s="70"/>
      <c r="G1566" s="71"/>
      <c r="H1566" s="72"/>
      <c r="I1566" s="72"/>
      <c r="J1566" s="72"/>
      <c r="K1566" s="75"/>
      <c r="M1566" s="3"/>
      <c r="N1566" s="3"/>
      <c r="O1566" s="86"/>
      <c r="P1566" s="3"/>
      <c r="Q1566" s="67"/>
      <c r="R1566" s="3"/>
      <c r="S1566" s="94"/>
    </row>
    <row r="1567" spans="1:19" s="76" customFormat="1" ht="21" customHeight="1">
      <c r="A1567" s="3"/>
      <c r="B1567" s="3"/>
      <c r="C1567" s="6"/>
      <c r="D1567" s="68"/>
      <c r="E1567" s="69"/>
      <c r="F1567" s="70"/>
      <c r="G1567" s="71"/>
      <c r="H1567" s="72"/>
      <c r="I1567" s="72"/>
      <c r="J1567" s="72"/>
      <c r="K1567" s="75"/>
      <c r="M1567" s="3"/>
      <c r="N1567" s="3"/>
      <c r="O1567" s="86"/>
      <c r="P1567" s="3"/>
      <c r="Q1567" s="67"/>
      <c r="R1567" s="3"/>
      <c r="S1567" s="94"/>
    </row>
    <row r="1568" spans="1:19" s="76" customFormat="1" ht="21" customHeight="1">
      <c r="A1568" s="3"/>
      <c r="B1568" s="3"/>
      <c r="C1568" s="6"/>
      <c r="D1568" s="68"/>
      <c r="E1568" s="69"/>
      <c r="F1568" s="70"/>
      <c r="G1568" s="71"/>
      <c r="H1568" s="72"/>
      <c r="I1568" s="72"/>
      <c r="J1568" s="72"/>
      <c r="K1568" s="75"/>
      <c r="M1568" s="3"/>
      <c r="N1568" s="3"/>
      <c r="O1568" s="86"/>
      <c r="P1568" s="3"/>
      <c r="Q1568" s="67"/>
      <c r="R1568" s="3"/>
      <c r="S1568" s="94"/>
    </row>
    <row r="1569" spans="1:19" s="76" customFormat="1" ht="21" customHeight="1">
      <c r="A1569" s="3"/>
      <c r="B1569" s="3"/>
      <c r="C1569" s="6"/>
      <c r="D1569" s="68"/>
      <c r="E1569" s="69"/>
      <c r="F1569" s="70"/>
      <c r="G1569" s="71"/>
      <c r="H1569" s="72"/>
      <c r="I1569" s="72"/>
      <c r="J1569" s="72"/>
      <c r="K1569" s="75"/>
      <c r="M1569" s="3"/>
      <c r="N1569" s="3"/>
      <c r="O1569" s="86"/>
      <c r="P1569" s="3"/>
      <c r="Q1569" s="67"/>
      <c r="R1569" s="3"/>
      <c r="S1569" s="94"/>
    </row>
    <row r="1570" spans="1:19" s="76" customFormat="1" ht="21" customHeight="1">
      <c r="A1570" s="3"/>
      <c r="B1570" s="3"/>
      <c r="C1570" s="6"/>
      <c r="D1570" s="68"/>
      <c r="E1570" s="69"/>
      <c r="F1570" s="70"/>
      <c r="G1570" s="71"/>
      <c r="H1570" s="72"/>
      <c r="I1570" s="72"/>
      <c r="J1570" s="72"/>
      <c r="K1570" s="75"/>
      <c r="M1570" s="3"/>
      <c r="N1570" s="3"/>
      <c r="O1570" s="86"/>
      <c r="P1570" s="3"/>
      <c r="Q1570" s="67"/>
      <c r="R1570" s="3"/>
      <c r="S1570" s="94"/>
    </row>
    <row r="1571" spans="1:19" s="76" customFormat="1" ht="21" customHeight="1">
      <c r="A1571" s="3"/>
      <c r="B1571" s="3"/>
      <c r="C1571" s="6"/>
      <c r="D1571" s="68"/>
      <c r="E1571" s="69"/>
      <c r="F1571" s="70"/>
      <c r="G1571" s="71"/>
      <c r="H1571" s="72"/>
      <c r="I1571" s="72"/>
      <c r="J1571" s="72"/>
      <c r="K1571" s="75"/>
      <c r="M1571" s="3"/>
      <c r="N1571" s="3"/>
      <c r="O1571" s="86"/>
      <c r="P1571" s="3"/>
      <c r="Q1571" s="67"/>
      <c r="R1571" s="3"/>
      <c r="S1571" s="94"/>
    </row>
    <row r="1572" spans="1:19" s="76" customFormat="1" ht="21" customHeight="1">
      <c r="A1572" s="3"/>
      <c r="B1572" s="3"/>
      <c r="C1572" s="6"/>
      <c r="D1572" s="68"/>
      <c r="E1572" s="69"/>
      <c r="F1572" s="70"/>
      <c r="G1572" s="71"/>
      <c r="H1572" s="72"/>
      <c r="I1572" s="72"/>
      <c r="J1572" s="72"/>
      <c r="K1572" s="75"/>
      <c r="M1572" s="3"/>
      <c r="N1572" s="3"/>
      <c r="O1572" s="86"/>
      <c r="P1572" s="3"/>
      <c r="Q1572" s="67"/>
      <c r="R1572" s="3"/>
      <c r="S1572" s="94"/>
    </row>
    <row r="1573" spans="1:19" s="76" customFormat="1" ht="21" customHeight="1">
      <c r="A1573" s="3"/>
      <c r="B1573" s="3"/>
      <c r="C1573" s="6"/>
      <c r="D1573" s="68"/>
      <c r="E1573" s="69"/>
      <c r="F1573" s="70"/>
      <c r="G1573" s="71"/>
      <c r="H1573" s="72"/>
      <c r="I1573" s="72"/>
      <c r="J1573" s="72"/>
      <c r="K1573" s="75"/>
      <c r="M1573" s="3"/>
      <c r="N1573" s="3"/>
      <c r="O1573" s="86"/>
      <c r="P1573" s="3"/>
      <c r="Q1573" s="67"/>
      <c r="R1573" s="3"/>
      <c r="S1573" s="94"/>
    </row>
    <row r="1574" spans="1:19" s="76" customFormat="1" ht="21" customHeight="1">
      <c r="A1574" s="3"/>
      <c r="B1574" s="3"/>
      <c r="C1574" s="6"/>
      <c r="D1574" s="68"/>
      <c r="E1574" s="69"/>
      <c r="F1574" s="70"/>
      <c r="G1574" s="71"/>
      <c r="H1574" s="72"/>
      <c r="I1574" s="72"/>
      <c r="J1574" s="72"/>
      <c r="K1574" s="75"/>
      <c r="M1574" s="3"/>
      <c r="N1574" s="3"/>
      <c r="O1574" s="86"/>
      <c r="P1574" s="3"/>
      <c r="Q1574" s="67"/>
      <c r="R1574" s="3"/>
      <c r="S1574" s="94"/>
    </row>
    <row r="1575" spans="1:19" s="76" customFormat="1" ht="21" customHeight="1">
      <c r="A1575" s="3"/>
      <c r="B1575" s="3"/>
      <c r="C1575" s="6"/>
      <c r="D1575" s="68"/>
      <c r="E1575" s="69"/>
      <c r="F1575" s="70"/>
      <c r="G1575" s="71"/>
      <c r="H1575" s="72"/>
      <c r="I1575" s="72"/>
      <c r="J1575" s="72"/>
      <c r="K1575" s="75"/>
      <c r="M1575" s="3"/>
      <c r="N1575" s="3"/>
      <c r="O1575" s="86"/>
      <c r="P1575" s="3"/>
      <c r="Q1575" s="67"/>
      <c r="R1575" s="3"/>
      <c r="S1575" s="94"/>
    </row>
    <row r="1576" spans="1:19" s="76" customFormat="1" ht="21" customHeight="1">
      <c r="A1576" s="3"/>
      <c r="B1576" s="3"/>
      <c r="C1576" s="6"/>
      <c r="D1576" s="68"/>
      <c r="E1576" s="69"/>
      <c r="F1576" s="70"/>
      <c r="G1576" s="71"/>
      <c r="H1576" s="72"/>
      <c r="I1576" s="72"/>
      <c r="J1576" s="72"/>
      <c r="K1576" s="75"/>
      <c r="M1576" s="3"/>
      <c r="N1576" s="3"/>
      <c r="O1576" s="86"/>
      <c r="P1576" s="3"/>
      <c r="Q1576" s="67"/>
      <c r="R1576" s="3"/>
      <c r="S1576" s="94"/>
    </row>
    <row r="1577" spans="1:19" s="76" customFormat="1" ht="21" customHeight="1">
      <c r="A1577" s="3"/>
      <c r="B1577" s="3"/>
      <c r="C1577" s="6"/>
      <c r="D1577" s="68"/>
      <c r="E1577" s="69"/>
      <c r="F1577" s="70"/>
      <c r="G1577" s="71"/>
      <c r="H1577" s="72"/>
      <c r="I1577" s="72"/>
      <c r="J1577" s="72"/>
      <c r="K1577" s="75"/>
      <c r="M1577" s="3"/>
      <c r="N1577" s="3"/>
      <c r="O1577" s="86"/>
      <c r="P1577" s="3"/>
      <c r="Q1577" s="67"/>
      <c r="R1577" s="3"/>
      <c r="S1577" s="94"/>
    </row>
    <row r="1578" spans="1:19" s="76" customFormat="1" ht="21" customHeight="1">
      <c r="A1578" s="3"/>
      <c r="B1578" s="3"/>
      <c r="C1578" s="6"/>
      <c r="D1578" s="68"/>
      <c r="E1578" s="69"/>
      <c r="F1578" s="70"/>
      <c r="G1578" s="71"/>
      <c r="H1578" s="72"/>
      <c r="I1578" s="72"/>
      <c r="J1578" s="72"/>
      <c r="K1578" s="75"/>
      <c r="M1578" s="3"/>
      <c r="N1578" s="3"/>
      <c r="O1578" s="86"/>
      <c r="P1578" s="3"/>
      <c r="Q1578" s="67"/>
      <c r="R1578" s="3"/>
      <c r="S1578" s="94"/>
    </row>
    <row r="1579" spans="1:19" s="76" customFormat="1" ht="21" customHeight="1">
      <c r="A1579" s="3"/>
      <c r="B1579" s="3"/>
      <c r="C1579" s="6"/>
      <c r="D1579" s="68"/>
      <c r="E1579" s="69"/>
      <c r="F1579" s="70"/>
      <c r="G1579" s="71"/>
      <c r="H1579" s="72"/>
      <c r="I1579" s="72"/>
      <c r="J1579" s="72"/>
      <c r="K1579" s="75"/>
      <c r="M1579" s="3"/>
      <c r="N1579" s="3"/>
      <c r="O1579" s="86"/>
      <c r="P1579" s="3"/>
      <c r="Q1579" s="67"/>
      <c r="R1579" s="3"/>
      <c r="S1579" s="94"/>
    </row>
  </sheetData>
  <sheetProtection/>
  <autoFilter ref="A5:R84"/>
  <mergeCells count="15">
    <mergeCell ref="B341:C341"/>
    <mergeCell ref="B342:C342"/>
    <mergeCell ref="A1:Q1"/>
    <mergeCell ref="A2:Q2"/>
    <mergeCell ref="A3:Q3"/>
    <mergeCell ref="B4:B5"/>
    <mergeCell ref="C4:C5"/>
    <mergeCell ref="D4:D5"/>
    <mergeCell ref="E4:E5"/>
    <mergeCell ref="F4:F5"/>
    <mergeCell ref="G4:P4"/>
    <mergeCell ref="Q4:R4"/>
    <mergeCell ref="B331:C331"/>
    <mergeCell ref="B339:C339"/>
    <mergeCell ref="B340:C340"/>
  </mergeCells>
  <printOptions/>
  <pageMargins left="0.2362204724409449" right="0.2362204724409449" top="0.984251968503937" bottom="0.7086614173228347" header="0.31496062992125984" footer="0.31496062992125984"/>
  <pageSetup horizontalDpi="180" verticalDpi="180" orientation="landscape" paperSize="9" scale="83" r:id="rId3"/>
  <headerFooter alignWithMargins="0">
    <oddHeader>&amp;C&amp;P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1"/>
  <sheetViews>
    <sheetView zoomScale="110" zoomScaleNormal="110" zoomScalePageLayoutView="0" workbookViewId="0" topLeftCell="A7">
      <selection activeCell="E20" sqref="E20"/>
    </sheetView>
  </sheetViews>
  <sheetFormatPr defaultColWidth="9.140625" defaultRowHeight="21" customHeight="1"/>
  <cols>
    <col min="1" max="1" width="4.421875" style="3" customWidth="1"/>
    <col min="2" max="2" width="27.421875" style="3" customWidth="1"/>
    <col min="3" max="3" width="21.00390625" style="6" customWidth="1"/>
    <col min="4" max="4" width="21.421875" style="72" customWidth="1"/>
    <col min="5" max="5" width="22.421875" style="72" customWidth="1"/>
    <col min="6" max="6" width="13.421875" style="87" customWidth="1"/>
    <col min="7" max="8" width="8.140625" style="3" customWidth="1"/>
    <col min="9" max="9" width="8.7109375" style="3" customWidth="1"/>
    <col min="10" max="16384" width="9.140625" style="3" customWidth="1"/>
  </cols>
  <sheetData>
    <row r="1" spans="1:8" ht="20.25" customHeight="1">
      <c r="A1" s="352" t="s">
        <v>365</v>
      </c>
      <c r="B1" s="352"/>
      <c r="C1" s="352"/>
      <c r="D1" s="352"/>
      <c r="E1" s="352"/>
      <c r="F1" s="84" t="s">
        <v>77</v>
      </c>
      <c r="G1" s="83" t="s">
        <v>78</v>
      </c>
      <c r="H1" s="84" t="s">
        <v>79</v>
      </c>
    </row>
    <row r="2" spans="1:8" ht="19.5" customHeight="1">
      <c r="A2" s="353" t="s">
        <v>364</v>
      </c>
      <c r="B2" s="353"/>
      <c r="C2" s="353"/>
      <c r="D2" s="353"/>
      <c r="E2" s="353"/>
      <c r="F2" s="114">
        <f>588+603</f>
        <v>1191</v>
      </c>
      <c r="G2" s="113">
        <f>290+295</f>
        <v>585</v>
      </c>
      <c r="H2" s="113">
        <v>200</v>
      </c>
    </row>
    <row r="3" spans="1:8" ht="23.25">
      <c r="A3" s="354" t="s">
        <v>368</v>
      </c>
      <c r="B3" s="354"/>
      <c r="C3" s="354"/>
      <c r="D3" s="354"/>
      <c r="E3" s="354"/>
      <c r="F3" s="85"/>
      <c r="G3" s="2"/>
      <c r="H3" s="2"/>
    </row>
    <row r="4" spans="1:8" s="6" customFormat="1" ht="18" customHeight="1">
      <c r="A4" s="5" t="s">
        <v>95</v>
      </c>
      <c r="B4" s="355" t="s">
        <v>0</v>
      </c>
      <c r="C4" s="355" t="s">
        <v>4</v>
      </c>
      <c r="D4" s="117"/>
      <c r="E4" s="355" t="s">
        <v>369</v>
      </c>
      <c r="F4" s="88"/>
      <c r="G4" s="42"/>
      <c r="H4" s="42"/>
    </row>
    <row r="5" spans="1:8" s="6" customFormat="1" ht="21" customHeight="1">
      <c r="A5" s="7" t="s">
        <v>3</v>
      </c>
      <c r="B5" s="356"/>
      <c r="C5" s="356"/>
      <c r="D5" s="8" t="s">
        <v>51</v>
      </c>
      <c r="E5" s="356"/>
      <c r="F5" s="88"/>
      <c r="G5" s="42"/>
      <c r="H5" s="42"/>
    </row>
    <row r="6" spans="1:11" s="4" customFormat="1" ht="21.75" customHeight="1">
      <c r="A6" s="95">
        <v>1</v>
      </c>
      <c r="B6" s="291" t="s">
        <v>819</v>
      </c>
      <c r="C6" s="98" t="s">
        <v>818</v>
      </c>
      <c r="D6" s="99">
        <f>2820*2</f>
        <v>5640</v>
      </c>
      <c r="E6" s="99" t="s">
        <v>793</v>
      </c>
      <c r="F6" s="85"/>
      <c r="G6" s="2"/>
      <c r="H6" s="2"/>
      <c r="I6" s="3"/>
      <c r="J6" s="3"/>
      <c r="K6" s="3"/>
    </row>
    <row r="7" spans="1:11" s="4" customFormat="1" ht="21.75" customHeight="1">
      <c r="A7" s="95">
        <v>2</v>
      </c>
      <c r="B7" s="139" t="s">
        <v>177</v>
      </c>
      <c r="C7" s="98" t="s">
        <v>820</v>
      </c>
      <c r="D7" s="99">
        <v>6748</v>
      </c>
      <c r="E7" s="99" t="s">
        <v>793</v>
      </c>
      <c r="F7" s="85"/>
      <c r="G7" s="2"/>
      <c r="H7" s="2"/>
      <c r="I7" s="3"/>
      <c r="J7" s="3"/>
      <c r="K7" s="3"/>
    </row>
    <row r="8" spans="1:11" s="4" customFormat="1" ht="21.75" customHeight="1">
      <c r="A8" s="95">
        <v>3</v>
      </c>
      <c r="B8" s="138" t="s">
        <v>629</v>
      </c>
      <c r="C8" s="98" t="s">
        <v>823</v>
      </c>
      <c r="D8" s="99">
        <f>4071*2</f>
        <v>8142</v>
      </c>
      <c r="E8" s="99" t="s">
        <v>793</v>
      </c>
      <c r="F8" s="85"/>
      <c r="G8" s="2"/>
      <c r="H8" s="2"/>
      <c r="I8" s="3"/>
      <c r="J8" s="3"/>
      <c r="K8" s="3"/>
    </row>
    <row r="9" spans="1:11" s="4" customFormat="1" ht="21.75" customHeight="1">
      <c r="A9" s="95">
        <v>4</v>
      </c>
      <c r="B9" s="138" t="s">
        <v>629</v>
      </c>
      <c r="C9" s="98" t="s">
        <v>824</v>
      </c>
      <c r="D9" s="120">
        <f>1207*2</f>
        <v>2414</v>
      </c>
      <c r="E9" s="99" t="s">
        <v>793</v>
      </c>
      <c r="F9" s="85"/>
      <c r="G9" s="2"/>
      <c r="H9" s="2"/>
      <c r="I9" s="3"/>
      <c r="J9" s="3"/>
      <c r="K9" s="3"/>
    </row>
    <row r="10" spans="1:11" s="4" customFormat="1" ht="21.75" customHeight="1">
      <c r="A10" s="95">
        <v>5</v>
      </c>
      <c r="B10" s="139" t="s">
        <v>163</v>
      </c>
      <c r="C10" s="98" t="s">
        <v>825</v>
      </c>
      <c r="D10" s="99">
        <v>7600</v>
      </c>
      <c r="E10" s="99" t="s">
        <v>793</v>
      </c>
      <c r="F10" s="85"/>
      <c r="G10" s="2"/>
      <c r="H10" s="2"/>
      <c r="I10" s="3"/>
      <c r="J10" s="3"/>
      <c r="K10" s="3"/>
    </row>
    <row r="11" spans="1:11" s="4" customFormat="1" ht="21.75" customHeight="1">
      <c r="A11" s="95">
        <v>6</v>
      </c>
      <c r="B11" s="139" t="s">
        <v>179</v>
      </c>
      <c r="C11" s="98" t="s">
        <v>822</v>
      </c>
      <c r="D11" s="99">
        <v>8168</v>
      </c>
      <c r="E11" s="99" t="s">
        <v>793</v>
      </c>
      <c r="F11" s="85"/>
      <c r="G11" s="2"/>
      <c r="H11" s="2"/>
      <c r="I11" s="3"/>
      <c r="J11" s="3"/>
      <c r="K11" s="3"/>
    </row>
    <row r="12" spans="1:11" s="4" customFormat="1" ht="21.75" customHeight="1">
      <c r="A12" s="95">
        <v>7</v>
      </c>
      <c r="B12" s="139" t="s">
        <v>168</v>
      </c>
      <c r="C12" s="98" t="s">
        <v>821</v>
      </c>
      <c r="D12" s="99">
        <v>4940</v>
      </c>
      <c r="E12" s="99" t="s">
        <v>793</v>
      </c>
      <c r="F12" s="85"/>
      <c r="G12" s="2"/>
      <c r="H12" s="2"/>
      <c r="I12" s="3"/>
      <c r="J12" s="3"/>
      <c r="K12" s="3"/>
    </row>
    <row r="13" spans="1:11" s="4" customFormat="1" ht="21.75" customHeight="1">
      <c r="A13" s="95"/>
      <c r="B13" s="96"/>
      <c r="C13" s="97"/>
      <c r="D13" s="99"/>
      <c r="E13" s="10"/>
      <c r="F13" s="85"/>
      <c r="G13" s="2"/>
      <c r="H13" s="2"/>
      <c r="I13" s="3"/>
      <c r="J13" s="3"/>
      <c r="K13" s="3"/>
    </row>
    <row r="14" spans="1:11" s="4" customFormat="1" ht="21.75" customHeight="1">
      <c r="A14" s="95"/>
      <c r="B14" s="96"/>
      <c r="C14" s="97"/>
      <c r="D14" s="99"/>
      <c r="E14" s="121"/>
      <c r="F14" s="85"/>
      <c r="G14" s="2"/>
      <c r="H14" s="2"/>
      <c r="I14" s="3"/>
      <c r="J14" s="3"/>
      <c r="K14" s="3"/>
    </row>
    <row r="15" spans="1:11" s="4" customFormat="1" ht="19.5" customHeight="1">
      <c r="A15" s="9"/>
      <c r="B15" s="104"/>
      <c r="C15" s="10"/>
      <c r="D15" s="99"/>
      <c r="E15" s="30"/>
      <c r="F15" s="87"/>
      <c r="G15" s="3"/>
      <c r="H15" s="3"/>
      <c r="I15" s="3"/>
      <c r="J15" s="3"/>
      <c r="K15" s="3"/>
    </row>
    <row r="16" spans="1:6" s="16" customFormat="1" ht="21.75" customHeight="1">
      <c r="A16" s="13"/>
      <c r="B16" s="351" t="str">
        <f>_xlfn.BAHTTEXT(D16)</f>
        <v>สี่หมื่นสามพันหกร้อยห้าสิบสองบาทถ้วน</v>
      </c>
      <c r="C16" s="351"/>
      <c r="D16" s="118">
        <f>SUM(D6:D15)</f>
        <v>43652</v>
      </c>
      <c r="E16" s="30"/>
      <c r="F16" s="89"/>
    </row>
    <row r="17" spans="1:6" s="64" customFormat="1" ht="21" customHeight="1">
      <c r="A17" s="52"/>
      <c r="C17" s="54"/>
      <c r="D17" s="63"/>
      <c r="E17" s="72"/>
      <c r="F17" s="93"/>
    </row>
    <row r="18" spans="1:6" s="64" customFormat="1" ht="21" customHeight="1">
      <c r="A18" s="52"/>
      <c r="C18" s="54"/>
      <c r="D18" s="63"/>
      <c r="E18" s="72"/>
      <c r="F18" s="93"/>
    </row>
    <row r="26" ht="21" customHeight="1">
      <c r="E26" s="3"/>
    </row>
    <row r="27" ht="21" customHeight="1">
      <c r="E27" s="3"/>
    </row>
    <row r="28" spans="3:6" ht="21" customHeight="1">
      <c r="C28" s="3"/>
      <c r="D28" s="3"/>
      <c r="E28" s="3"/>
      <c r="F28" s="86"/>
    </row>
    <row r="29" spans="3:6" ht="21" customHeight="1">
      <c r="C29" s="3"/>
      <c r="D29" s="3"/>
      <c r="E29" s="3"/>
      <c r="F29" s="86"/>
    </row>
    <row r="30" spans="3:6" ht="21" customHeight="1">
      <c r="C30" s="3"/>
      <c r="D30" s="3"/>
      <c r="E30" s="3"/>
      <c r="F30" s="86"/>
    </row>
    <row r="31" spans="3:6" ht="21" customHeight="1">
      <c r="C31" s="3"/>
      <c r="D31" s="3"/>
      <c r="E31" s="3"/>
      <c r="F31" s="86"/>
    </row>
    <row r="32" spans="3:6" ht="21" customHeight="1">
      <c r="C32" s="3"/>
      <c r="D32" s="3"/>
      <c r="E32" s="3"/>
      <c r="F32" s="86"/>
    </row>
    <row r="33" spans="3:6" ht="21" customHeight="1">
      <c r="C33" s="3"/>
      <c r="D33" s="3"/>
      <c r="E33" s="3"/>
      <c r="F33" s="86"/>
    </row>
    <row r="34" spans="3:6" ht="21" customHeight="1">
      <c r="C34" s="3"/>
      <c r="D34" s="3"/>
      <c r="E34" s="3"/>
      <c r="F34" s="86"/>
    </row>
    <row r="35" spans="3:6" ht="21" customHeight="1">
      <c r="C35" s="3"/>
      <c r="D35" s="3"/>
      <c r="E35" s="3"/>
      <c r="F35" s="86"/>
    </row>
    <row r="36" spans="3:6" ht="21" customHeight="1">
      <c r="C36" s="3"/>
      <c r="D36" s="3"/>
      <c r="E36" s="3"/>
      <c r="F36" s="86"/>
    </row>
    <row r="37" spans="3:6" ht="21" customHeight="1">
      <c r="C37" s="3"/>
      <c r="D37" s="3"/>
      <c r="E37" s="3"/>
      <c r="F37" s="86"/>
    </row>
    <row r="38" spans="3:6" ht="21" customHeight="1">
      <c r="C38" s="3"/>
      <c r="D38" s="3"/>
      <c r="E38" s="3"/>
      <c r="F38" s="86"/>
    </row>
    <row r="39" spans="3:6" ht="21" customHeight="1">
      <c r="C39" s="3"/>
      <c r="D39" s="3"/>
      <c r="E39" s="3"/>
      <c r="F39" s="86"/>
    </row>
    <row r="40" spans="3:6" ht="21" customHeight="1">
      <c r="C40" s="3"/>
      <c r="D40" s="3"/>
      <c r="E40" s="3"/>
      <c r="F40" s="86"/>
    </row>
    <row r="41" spans="3:6" ht="21" customHeight="1">
      <c r="C41" s="3"/>
      <c r="D41" s="3"/>
      <c r="E41" s="3"/>
      <c r="F41" s="86"/>
    </row>
    <row r="42" spans="3:6" ht="21" customHeight="1">
      <c r="C42" s="3"/>
      <c r="D42" s="3"/>
      <c r="E42" s="3"/>
      <c r="F42" s="86"/>
    </row>
    <row r="43" spans="3:6" ht="21" customHeight="1">
      <c r="C43" s="3"/>
      <c r="D43" s="3"/>
      <c r="E43" s="3"/>
      <c r="F43" s="86"/>
    </row>
    <row r="44" spans="3:6" ht="21" customHeight="1">
      <c r="C44" s="3"/>
      <c r="D44" s="3"/>
      <c r="E44" s="3"/>
      <c r="F44" s="86"/>
    </row>
    <row r="45" spans="3:6" ht="21" customHeight="1">
      <c r="C45" s="3"/>
      <c r="D45" s="3"/>
      <c r="E45" s="3"/>
      <c r="F45" s="86"/>
    </row>
    <row r="46" spans="3:6" ht="21" customHeight="1">
      <c r="C46" s="3"/>
      <c r="D46" s="3"/>
      <c r="E46" s="3"/>
      <c r="F46" s="86"/>
    </row>
    <row r="47" spans="3:6" ht="21" customHeight="1">
      <c r="C47" s="3"/>
      <c r="D47" s="3"/>
      <c r="E47" s="3"/>
      <c r="F47" s="86"/>
    </row>
    <row r="48" spans="3:6" ht="21" customHeight="1">
      <c r="C48" s="3"/>
      <c r="D48" s="3"/>
      <c r="E48" s="3"/>
      <c r="F48" s="86"/>
    </row>
    <row r="49" spans="3:6" ht="21" customHeight="1">
      <c r="C49" s="3"/>
      <c r="D49" s="3"/>
      <c r="E49" s="3"/>
      <c r="F49" s="86"/>
    </row>
    <row r="50" spans="3:6" ht="21" customHeight="1">
      <c r="C50" s="3"/>
      <c r="D50" s="3"/>
      <c r="E50" s="3"/>
      <c r="F50" s="86"/>
    </row>
    <row r="51" spans="3:6" ht="21" customHeight="1">
      <c r="C51" s="3"/>
      <c r="D51" s="3"/>
      <c r="E51" s="3"/>
      <c r="F51" s="86"/>
    </row>
    <row r="52" spans="3:6" ht="21" customHeight="1">
      <c r="C52" s="3"/>
      <c r="D52" s="3"/>
      <c r="E52" s="3"/>
      <c r="F52" s="86"/>
    </row>
    <row r="53" spans="3:6" ht="21" customHeight="1">
      <c r="C53" s="3"/>
      <c r="D53" s="3"/>
      <c r="E53" s="3"/>
      <c r="F53" s="86"/>
    </row>
    <row r="54" spans="3:6" ht="21" customHeight="1">
      <c r="C54" s="3"/>
      <c r="D54" s="3"/>
      <c r="E54" s="3"/>
      <c r="F54" s="86"/>
    </row>
    <row r="55" spans="3:6" ht="21" customHeight="1">
      <c r="C55" s="3"/>
      <c r="D55" s="3"/>
      <c r="E55" s="3"/>
      <c r="F55" s="86"/>
    </row>
    <row r="56" spans="3:6" ht="21" customHeight="1">
      <c r="C56" s="3"/>
      <c r="D56" s="3"/>
      <c r="E56" s="3"/>
      <c r="F56" s="86"/>
    </row>
    <row r="57" spans="3:6" ht="21" customHeight="1">
      <c r="C57" s="3"/>
      <c r="D57" s="3"/>
      <c r="E57" s="3"/>
      <c r="F57" s="86"/>
    </row>
    <row r="58" spans="3:6" ht="21" customHeight="1">
      <c r="C58" s="3"/>
      <c r="D58" s="3"/>
      <c r="E58" s="3"/>
      <c r="F58" s="86"/>
    </row>
    <row r="59" spans="3:6" ht="21" customHeight="1">
      <c r="C59" s="3"/>
      <c r="D59" s="3"/>
      <c r="E59" s="3"/>
      <c r="F59" s="86"/>
    </row>
    <row r="60" spans="3:6" ht="21" customHeight="1">
      <c r="C60" s="3"/>
      <c r="D60" s="3"/>
      <c r="E60" s="3"/>
      <c r="F60" s="86"/>
    </row>
    <row r="61" spans="3:6" ht="21" customHeight="1">
      <c r="C61" s="3"/>
      <c r="D61" s="3"/>
      <c r="E61" s="3"/>
      <c r="F61" s="86"/>
    </row>
    <row r="62" spans="3:6" ht="21" customHeight="1">
      <c r="C62" s="3"/>
      <c r="D62" s="3"/>
      <c r="E62" s="3"/>
      <c r="F62" s="86"/>
    </row>
    <row r="63" spans="3:6" ht="21" customHeight="1">
      <c r="C63" s="3"/>
      <c r="D63" s="3"/>
      <c r="E63" s="3"/>
      <c r="F63" s="86"/>
    </row>
    <row r="64" spans="3:6" ht="21" customHeight="1">
      <c r="C64" s="3"/>
      <c r="D64" s="3"/>
      <c r="E64" s="3"/>
      <c r="F64" s="86"/>
    </row>
    <row r="65" spans="3:6" ht="21" customHeight="1">
      <c r="C65" s="3"/>
      <c r="D65" s="3"/>
      <c r="E65" s="3"/>
      <c r="F65" s="86"/>
    </row>
    <row r="66" spans="3:6" ht="21" customHeight="1">
      <c r="C66" s="3"/>
      <c r="D66" s="3"/>
      <c r="E66" s="3"/>
      <c r="F66" s="86"/>
    </row>
    <row r="67" spans="3:6" ht="21" customHeight="1">
      <c r="C67" s="3"/>
      <c r="D67" s="3"/>
      <c r="E67" s="3"/>
      <c r="F67" s="86"/>
    </row>
    <row r="68" spans="3:6" ht="21" customHeight="1">
      <c r="C68" s="3"/>
      <c r="D68" s="3"/>
      <c r="E68" s="3"/>
      <c r="F68" s="86"/>
    </row>
    <row r="69" spans="3:6" ht="21" customHeight="1">
      <c r="C69" s="3"/>
      <c r="D69" s="3"/>
      <c r="E69" s="3"/>
      <c r="F69" s="86"/>
    </row>
    <row r="70" spans="3:6" ht="21" customHeight="1">
      <c r="C70" s="3"/>
      <c r="D70" s="3"/>
      <c r="E70" s="3"/>
      <c r="F70" s="86"/>
    </row>
    <row r="71" spans="3:6" ht="21" customHeight="1">
      <c r="C71" s="3"/>
      <c r="D71" s="3"/>
      <c r="E71" s="3"/>
      <c r="F71" s="86"/>
    </row>
    <row r="72" spans="3:6" ht="21" customHeight="1">
      <c r="C72" s="3"/>
      <c r="D72" s="3"/>
      <c r="E72" s="3"/>
      <c r="F72" s="86"/>
    </row>
    <row r="73" spans="3:6" ht="21" customHeight="1">
      <c r="C73" s="3"/>
      <c r="D73" s="3"/>
      <c r="E73" s="3"/>
      <c r="F73" s="86"/>
    </row>
    <row r="74" spans="3:6" ht="21" customHeight="1">
      <c r="C74" s="3"/>
      <c r="D74" s="3"/>
      <c r="E74" s="3"/>
      <c r="F74" s="86"/>
    </row>
    <row r="75" spans="3:6" ht="21" customHeight="1">
      <c r="C75" s="3"/>
      <c r="D75" s="3"/>
      <c r="E75" s="3"/>
      <c r="F75" s="86"/>
    </row>
    <row r="76" spans="3:6" ht="21" customHeight="1">
      <c r="C76" s="3"/>
      <c r="D76" s="3"/>
      <c r="E76" s="3"/>
      <c r="F76" s="86"/>
    </row>
    <row r="77" spans="3:6" ht="21" customHeight="1">
      <c r="C77" s="3"/>
      <c r="D77" s="3"/>
      <c r="E77" s="3"/>
      <c r="F77" s="86"/>
    </row>
    <row r="78" spans="3:6" ht="21" customHeight="1">
      <c r="C78" s="3"/>
      <c r="D78" s="3"/>
      <c r="E78" s="3"/>
      <c r="F78" s="86"/>
    </row>
    <row r="79" spans="3:6" ht="21" customHeight="1">
      <c r="C79" s="3"/>
      <c r="D79" s="3"/>
      <c r="E79" s="3"/>
      <c r="F79" s="86"/>
    </row>
    <row r="80" spans="3:6" ht="21" customHeight="1">
      <c r="C80" s="3"/>
      <c r="D80" s="3"/>
      <c r="E80" s="3"/>
      <c r="F80" s="86"/>
    </row>
    <row r="81" spans="3:6" ht="21" customHeight="1">
      <c r="C81" s="3"/>
      <c r="D81" s="3"/>
      <c r="E81" s="3"/>
      <c r="F81" s="86"/>
    </row>
    <row r="82" spans="3:6" ht="21" customHeight="1">
      <c r="C82" s="3"/>
      <c r="D82" s="3"/>
      <c r="E82" s="3"/>
      <c r="F82" s="86"/>
    </row>
    <row r="83" spans="3:6" ht="21" customHeight="1">
      <c r="C83" s="3"/>
      <c r="D83" s="3"/>
      <c r="E83" s="3"/>
      <c r="F83" s="86"/>
    </row>
    <row r="84" spans="3:6" ht="21" customHeight="1">
      <c r="C84" s="3"/>
      <c r="D84" s="3"/>
      <c r="E84" s="3"/>
      <c r="F84" s="86"/>
    </row>
    <row r="85" spans="3:6" ht="21" customHeight="1">
      <c r="C85" s="3"/>
      <c r="D85" s="3"/>
      <c r="E85" s="3"/>
      <c r="F85" s="86"/>
    </row>
    <row r="86" spans="3:6" ht="21" customHeight="1">
      <c r="C86" s="3"/>
      <c r="D86" s="3"/>
      <c r="E86" s="3"/>
      <c r="F86" s="86"/>
    </row>
    <row r="87" spans="3:6" ht="21" customHeight="1">
      <c r="C87" s="3"/>
      <c r="D87" s="3"/>
      <c r="E87" s="3"/>
      <c r="F87" s="86"/>
    </row>
    <row r="88" spans="3:6" ht="21" customHeight="1">
      <c r="C88" s="3"/>
      <c r="D88" s="3"/>
      <c r="E88" s="3"/>
      <c r="F88" s="86"/>
    </row>
    <row r="89" spans="3:6" ht="21" customHeight="1">
      <c r="C89" s="3"/>
      <c r="D89" s="3"/>
      <c r="E89" s="3"/>
      <c r="F89" s="86"/>
    </row>
    <row r="90" spans="3:6" ht="21" customHeight="1">
      <c r="C90" s="3"/>
      <c r="D90" s="3"/>
      <c r="E90" s="3"/>
      <c r="F90" s="86"/>
    </row>
    <row r="91" spans="3:6" ht="21" customHeight="1">
      <c r="C91" s="3"/>
      <c r="D91" s="3"/>
      <c r="E91" s="3"/>
      <c r="F91" s="86"/>
    </row>
    <row r="92" spans="3:6" ht="21" customHeight="1">
      <c r="C92" s="3"/>
      <c r="D92" s="3"/>
      <c r="E92" s="3"/>
      <c r="F92" s="86"/>
    </row>
    <row r="93" spans="3:6" ht="21" customHeight="1">
      <c r="C93" s="3"/>
      <c r="D93" s="3"/>
      <c r="E93" s="3"/>
      <c r="F93" s="86"/>
    </row>
    <row r="94" spans="3:6" ht="21" customHeight="1">
      <c r="C94" s="3"/>
      <c r="D94" s="3"/>
      <c r="E94" s="3"/>
      <c r="F94" s="86"/>
    </row>
    <row r="95" spans="3:6" ht="21" customHeight="1">
      <c r="C95" s="3"/>
      <c r="D95" s="3"/>
      <c r="E95" s="3"/>
      <c r="F95" s="86"/>
    </row>
    <row r="96" spans="3:6" ht="21" customHeight="1">
      <c r="C96" s="3"/>
      <c r="D96" s="3"/>
      <c r="E96" s="3"/>
      <c r="F96" s="86"/>
    </row>
    <row r="97" spans="3:6" ht="21" customHeight="1">
      <c r="C97" s="3"/>
      <c r="D97" s="3"/>
      <c r="E97" s="3"/>
      <c r="F97" s="86"/>
    </row>
    <row r="98" spans="3:6" ht="21" customHeight="1">
      <c r="C98" s="3"/>
      <c r="D98" s="3"/>
      <c r="E98" s="3"/>
      <c r="F98" s="86"/>
    </row>
    <row r="99" spans="3:6" ht="21" customHeight="1">
      <c r="C99" s="3"/>
      <c r="D99" s="3"/>
      <c r="E99" s="3"/>
      <c r="F99" s="86"/>
    </row>
    <row r="100" spans="3:6" ht="21" customHeight="1">
      <c r="C100" s="3"/>
      <c r="D100" s="3"/>
      <c r="E100" s="3"/>
      <c r="F100" s="86"/>
    </row>
    <row r="101" spans="3:6" ht="21" customHeight="1">
      <c r="C101" s="3"/>
      <c r="D101" s="3"/>
      <c r="E101" s="3"/>
      <c r="F101" s="86"/>
    </row>
    <row r="102" spans="3:6" ht="21" customHeight="1">
      <c r="C102" s="3"/>
      <c r="D102" s="3"/>
      <c r="E102" s="3"/>
      <c r="F102" s="86"/>
    </row>
    <row r="103" spans="3:6" ht="21" customHeight="1">
      <c r="C103" s="3"/>
      <c r="D103" s="3"/>
      <c r="E103" s="3"/>
      <c r="F103" s="86"/>
    </row>
    <row r="104" spans="3:6" ht="21" customHeight="1">
      <c r="C104" s="3"/>
      <c r="D104" s="3"/>
      <c r="E104" s="3"/>
      <c r="F104" s="86"/>
    </row>
    <row r="105" spans="3:6" ht="21" customHeight="1">
      <c r="C105" s="3"/>
      <c r="D105" s="3"/>
      <c r="E105" s="3"/>
      <c r="F105" s="86"/>
    </row>
    <row r="106" spans="3:6" ht="21" customHeight="1">
      <c r="C106" s="3"/>
      <c r="D106" s="3"/>
      <c r="E106" s="3"/>
      <c r="F106" s="86"/>
    </row>
    <row r="107" spans="3:6" ht="21" customHeight="1">
      <c r="C107" s="3"/>
      <c r="D107" s="3"/>
      <c r="E107" s="3"/>
      <c r="F107" s="86"/>
    </row>
    <row r="108" spans="3:6" ht="21" customHeight="1">
      <c r="C108" s="3"/>
      <c r="D108" s="3"/>
      <c r="E108" s="3"/>
      <c r="F108" s="86"/>
    </row>
    <row r="109" spans="3:6" ht="21" customHeight="1">
      <c r="C109" s="3"/>
      <c r="D109" s="3"/>
      <c r="E109" s="3"/>
      <c r="F109" s="86"/>
    </row>
    <row r="110" spans="3:6" ht="21" customHeight="1">
      <c r="C110" s="3"/>
      <c r="D110" s="3"/>
      <c r="E110" s="3"/>
      <c r="F110" s="86"/>
    </row>
    <row r="111" spans="3:6" ht="21" customHeight="1">
      <c r="C111" s="3"/>
      <c r="D111" s="3"/>
      <c r="E111" s="3"/>
      <c r="F111" s="86"/>
    </row>
    <row r="112" spans="3:6" ht="21" customHeight="1">
      <c r="C112" s="3"/>
      <c r="D112" s="3"/>
      <c r="E112" s="3"/>
      <c r="F112" s="86"/>
    </row>
    <row r="113" spans="3:6" ht="21" customHeight="1">
      <c r="C113" s="3"/>
      <c r="D113" s="3"/>
      <c r="E113" s="3"/>
      <c r="F113" s="86"/>
    </row>
    <row r="114" spans="3:6" ht="21" customHeight="1">
      <c r="C114" s="3"/>
      <c r="D114" s="3"/>
      <c r="E114" s="3"/>
      <c r="F114" s="86"/>
    </row>
    <row r="115" spans="3:6" ht="21" customHeight="1">
      <c r="C115" s="3"/>
      <c r="D115" s="3"/>
      <c r="E115" s="3"/>
      <c r="F115" s="86"/>
    </row>
    <row r="116" spans="3:6" ht="21" customHeight="1">
      <c r="C116" s="3"/>
      <c r="D116" s="3"/>
      <c r="E116" s="3"/>
      <c r="F116" s="86"/>
    </row>
    <row r="117" spans="3:6" ht="21" customHeight="1">
      <c r="C117" s="3"/>
      <c r="D117" s="3"/>
      <c r="E117" s="3"/>
      <c r="F117" s="86"/>
    </row>
    <row r="118" spans="3:6" ht="21" customHeight="1">
      <c r="C118" s="3"/>
      <c r="D118" s="3"/>
      <c r="E118" s="3"/>
      <c r="F118" s="86"/>
    </row>
    <row r="119" spans="3:6" ht="21" customHeight="1">
      <c r="C119" s="3"/>
      <c r="D119" s="3"/>
      <c r="E119" s="3"/>
      <c r="F119" s="86"/>
    </row>
    <row r="120" spans="3:6" ht="21" customHeight="1">
      <c r="C120" s="3"/>
      <c r="D120" s="3"/>
      <c r="E120" s="3"/>
      <c r="F120" s="86"/>
    </row>
    <row r="121" spans="3:6" ht="21" customHeight="1">
      <c r="C121" s="3"/>
      <c r="D121" s="3"/>
      <c r="E121" s="3"/>
      <c r="F121" s="86"/>
    </row>
    <row r="122" spans="3:6" ht="21" customHeight="1">
      <c r="C122" s="3"/>
      <c r="D122" s="3"/>
      <c r="E122" s="3"/>
      <c r="F122" s="86"/>
    </row>
    <row r="123" spans="3:6" ht="21" customHeight="1">
      <c r="C123" s="3"/>
      <c r="D123" s="3"/>
      <c r="E123" s="3"/>
      <c r="F123" s="86"/>
    </row>
    <row r="124" spans="3:6" ht="21" customHeight="1">
      <c r="C124" s="3"/>
      <c r="D124" s="3"/>
      <c r="E124" s="3"/>
      <c r="F124" s="86"/>
    </row>
    <row r="125" spans="3:6" ht="21" customHeight="1">
      <c r="C125" s="3"/>
      <c r="D125" s="3"/>
      <c r="E125" s="3"/>
      <c r="F125" s="86"/>
    </row>
    <row r="126" spans="3:6" ht="21" customHeight="1">
      <c r="C126" s="3"/>
      <c r="D126" s="3"/>
      <c r="E126" s="3"/>
      <c r="F126" s="86"/>
    </row>
    <row r="127" spans="3:6" ht="21" customHeight="1">
      <c r="C127" s="3"/>
      <c r="D127" s="3"/>
      <c r="E127" s="3"/>
      <c r="F127" s="86"/>
    </row>
    <row r="128" spans="3:6" ht="21" customHeight="1">
      <c r="C128" s="3"/>
      <c r="D128" s="3"/>
      <c r="E128" s="3"/>
      <c r="F128" s="86"/>
    </row>
    <row r="129" spans="3:6" ht="21" customHeight="1">
      <c r="C129" s="3"/>
      <c r="D129" s="3"/>
      <c r="E129" s="3"/>
      <c r="F129" s="86"/>
    </row>
    <row r="130" spans="3:6" ht="21" customHeight="1">
      <c r="C130" s="3"/>
      <c r="D130" s="3"/>
      <c r="E130" s="3"/>
      <c r="F130" s="86"/>
    </row>
    <row r="131" spans="3:6" ht="21" customHeight="1">
      <c r="C131" s="3"/>
      <c r="D131" s="3"/>
      <c r="E131" s="3"/>
      <c r="F131" s="86"/>
    </row>
    <row r="132" spans="3:6" ht="21" customHeight="1">
      <c r="C132" s="3"/>
      <c r="D132" s="3"/>
      <c r="E132" s="3"/>
      <c r="F132" s="86"/>
    </row>
    <row r="133" spans="3:6" ht="21" customHeight="1">
      <c r="C133" s="3"/>
      <c r="D133" s="3"/>
      <c r="E133" s="3"/>
      <c r="F133" s="86"/>
    </row>
    <row r="134" spans="3:6" ht="21" customHeight="1">
      <c r="C134" s="3"/>
      <c r="D134" s="3"/>
      <c r="E134" s="3"/>
      <c r="F134" s="86"/>
    </row>
    <row r="135" spans="3:6" ht="21" customHeight="1">
      <c r="C135" s="3"/>
      <c r="D135" s="3"/>
      <c r="E135" s="3"/>
      <c r="F135" s="86"/>
    </row>
    <row r="136" spans="3:6" ht="21" customHeight="1">
      <c r="C136" s="3"/>
      <c r="D136" s="3"/>
      <c r="E136" s="3"/>
      <c r="F136" s="86"/>
    </row>
    <row r="137" spans="3:6" ht="21" customHeight="1">
      <c r="C137" s="3"/>
      <c r="D137" s="3"/>
      <c r="E137" s="3"/>
      <c r="F137" s="86"/>
    </row>
    <row r="138" spans="3:6" ht="21" customHeight="1">
      <c r="C138" s="3"/>
      <c r="D138" s="3"/>
      <c r="E138" s="3"/>
      <c r="F138" s="86"/>
    </row>
    <row r="139" spans="3:6" ht="21" customHeight="1">
      <c r="C139" s="3"/>
      <c r="D139" s="3"/>
      <c r="E139" s="3"/>
      <c r="F139" s="86"/>
    </row>
    <row r="140" spans="3:6" ht="21" customHeight="1">
      <c r="C140" s="3"/>
      <c r="D140" s="3"/>
      <c r="E140" s="3"/>
      <c r="F140" s="86"/>
    </row>
    <row r="141" spans="3:6" ht="21" customHeight="1">
      <c r="C141" s="3"/>
      <c r="D141" s="3"/>
      <c r="E141" s="3"/>
      <c r="F141" s="86"/>
    </row>
    <row r="142" spans="3:6" ht="21" customHeight="1">
      <c r="C142" s="3"/>
      <c r="D142" s="3"/>
      <c r="E142" s="3"/>
      <c r="F142" s="86"/>
    </row>
    <row r="143" spans="3:6" ht="21" customHeight="1">
      <c r="C143" s="3"/>
      <c r="D143" s="3"/>
      <c r="E143" s="3"/>
      <c r="F143" s="86"/>
    </row>
    <row r="144" spans="3:6" ht="21" customHeight="1">
      <c r="C144" s="3"/>
      <c r="D144" s="3"/>
      <c r="E144" s="3"/>
      <c r="F144" s="86"/>
    </row>
    <row r="145" spans="3:6" ht="21" customHeight="1">
      <c r="C145" s="3"/>
      <c r="D145" s="3"/>
      <c r="E145" s="3"/>
      <c r="F145" s="86"/>
    </row>
    <row r="146" spans="3:6" ht="21" customHeight="1">
      <c r="C146" s="3"/>
      <c r="D146" s="3"/>
      <c r="E146" s="3"/>
      <c r="F146" s="86"/>
    </row>
    <row r="147" spans="3:6" ht="21" customHeight="1">
      <c r="C147" s="3"/>
      <c r="D147" s="3"/>
      <c r="E147" s="3"/>
      <c r="F147" s="86"/>
    </row>
    <row r="148" spans="3:6" ht="21" customHeight="1">
      <c r="C148" s="3"/>
      <c r="D148" s="3"/>
      <c r="E148" s="3"/>
      <c r="F148" s="86"/>
    </row>
    <row r="149" spans="3:6" ht="21" customHeight="1">
      <c r="C149" s="3"/>
      <c r="D149" s="3"/>
      <c r="E149" s="3"/>
      <c r="F149" s="86"/>
    </row>
    <row r="150" spans="3:6" ht="21" customHeight="1">
      <c r="C150" s="3"/>
      <c r="D150" s="3"/>
      <c r="E150" s="3"/>
      <c r="F150" s="86"/>
    </row>
    <row r="151" spans="3:6" ht="21" customHeight="1">
      <c r="C151" s="3"/>
      <c r="D151" s="3"/>
      <c r="E151" s="3"/>
      <c r="F151" s="86"/>
    </row>
    <row r="152" spans="3:6" ht="21" customHeight="1">
      <c r="C152" s="3"/>
      <c r="D152" s="3"/>
      <c r="E152" s="3"/>
      <c r="F152" s="86"/>
    </row>
    <row r="153" spans="3:6" ht="21" customHeight="1">
      <c r="C153" s="3"/>
      <c r="D153" s="3"/>
      <c r="E153" s="3"/>
      <c r="F153" s="86"/>
    </row>
    <row r="154" spans="3:6" ht="21" customHeight="1">
      <c r="C154" s="3"/>
      <c r="D154" s="3"/>
      <c r="E154" s="3"/>
      <c r="F154" s="86"/>
    </row>
    <row r="155" spans="3:6" ht="21" customHeight="1">
      <c r="C155" s="3"/>
      <c r="D155" s="3"/>
      <c r="E155" s="3"/>
      <c r="F155" s="86"/>
    </row>
    <row r="156" spans="3:6" ht="21" customHeight="1">
      <c r="C156" s="3"/>
      <c r="D156" s="3"/>
      <c r="E156" s="3"/>
      <c r="F156" s="86"/>
    </row>
    <row r="157" spans="3:6" ht="21" customHeight="1">
      <c r="C157" s="3"/>
      <c r="D157" s="3"/>
      <c r="E157" s="3"/>
      <c r="F157" s="86"/>
    </row>
    <row r="158" spans="3:6" ht="21" customHeight="1">
      <c r="C158" s="3"/>
      <c r="D158" s="3"/>
      <c r="E158" s="3"/>
      <c r="F158" s="86"/>
    </row>
    <row r="159" spans="3:6" ht="21" customHeight="1">
      <c r="C159" s="3"/>
      <c r="D159" s="3"/>
      <c r="E159" s="3"/>
      <c r="F159" s="86"/>
    </row>
    <row r="160" spans="3:6" ht="21" customHeight="1">
      <c r="C160" s="3"/>
      <c r="D160" s="3"/>
      <c r="E160" s="3"/>
      <c r="F160" s="86"/>
    </row>
    <row r="161" spans="3:6" ht="21" customHeight="1">
      <c r="C161" s="3"/>
      <c r="D161" s="3"/>
      <c r="E161" s="3"/>
      <c r="F161" s="86"/>
    </row>
    <row r="162" spans="3:6" ht="21" customHeight="1">
      <c r="C162" s="3"/>
      <c r="D162" s="3"/>
      <c r="E162" s="3"/>
      <c r="F162" s="86"/>
    </row>
    <row r="163" spans="3:6" ht="21" customHeight="1">
      <c r="C163" s="3"/>
      <c r="D163" s="3"/>
      <c r="E163" s="3"/>
      <c r="F163" s="86"/>
    </row>
    <row r="164" spans="3:6" ht="21" customHeight="1">
      <c r="C164" s="3"/>
      <c r="D164" s="3"/>
      <c r="E164" s="3"/>
      <c r="F164" s="86"/>
    </row>
    <row r="165" spans="3:6" ht="21" customHeight="1">
      <c r="C165" s="3"/>
      <c r="D165" s="3"/>
      <c r="E165" s="3"/>
      <c r="F165" s="86"/>
    </row>
    <row r="166" spans="3:6" ht="21" customHeight="1">
      <c r="C166" s="3"/>
      <c r="D166" s="3"/>
      <c r="E166" s="3"/>
      <c r="F166" s="86"/>
    </row>
    <row r="167" spans="3:6" ht="21" customHeight="1">
      <c r="C167" s="3"/>
      <c r="D167" s="3"/>
      <c r="E167" s="3"/>
      <c r="F167" s="86"/>
    </row>
    <row r="168" spans="3:6" ht="21" customHeight="1">
      <c r="C168" s="3"/>
      <c r="D168" s="3"/>
      <c r="E168" s="3"/>
      <c r="F168" s="86"/>
    </row>
    <row r="169" spans="3:6" ht="21" customHeight="1">
      <c r="C169" s="3"/>
      <c r="D169" s="3"/>
      <c r="E169" s="3"/>
      <c r="F169" s="86"/>
    </row>
    <row r="170" spans="3:6" ht="21" customHeight="1">
      <c r="C170" s="3"/>
      <c r="D170" s="3"/>
      <c r="E170" s="3"/>
      <c r="F170" s="86"/>
    </row>
    <row r="171" spans="3:6" ht="21" customHeight="1">
      <c r="C171" s="3"/>
      <c r="D171" s="3"/>
      <c r="E171" s="3"/>
      <c r="F171" s="86"/>
    </row>
    <row r="172" spans="3:6" ht="21" customHeight="1">
      <c r="C172" s="3"/>
      <c r="D172" s="3"/>
      <c r="E172" s="3"/>
      <c r="F172" s="86"/>
    </row>
    <row r="173" spans="3:6" ht="21" customHeight="1">
      <c r="C173" s="3"/>
      <c r="D173" s="3"/>
      <c r="E173" s="3"/>
      <c r="F173" s="86"/>
    </row>
    <row r="174" spans="3:6" ht="21" customHeight="1">
      <c r="C174" s="3"/>
      <c r="D174" s="3"/>
      <c r="E174" s="3"/>
      <c r="F174" s="86"/>
    </row>
    <row r="175" spans="3:6" ht="21" customHeight="1">
      <c r="C175" s="3"/>
      <c r="D175" s="3"/>
      <c r="E175" s="3"/>
      <c r="F175" s="86"/>
    </row>
    <row r="176" spans="3:6" ht="21" customHeight="1">
      <c r="C176" s="3"/>
      <c r="D176" s="3"/>
      <c r="E176" s="3"/>
      <c r="F176" s="86"/>
    </row>
    <row r="177" spans="3:6" ht="21" customHeight="1">
      <c r="C177" s="3"/>
      <c r="D177" s="3"/>
      <c r="E177" s="3"/>
      <c r="F177" s="86"/>
    </row>
    <row r="178" spans="3:6" ht="21" customHeight="1">
      <c r="C178" s="3"/>
      <c r="D178" s="3"/>
      <c r="E178" s="3"/>
      <c r="F178" s="86"/>
    </row>
    <row r="179" spans="3:6" ht="21" customHeight="1">
      <c r="C179" s="3"/>
      <c r="D179" s="3"/>
      <c r="E179" s="3"/>
      <c r="F179" s="86"/>
    </row>
    <row r="180" spans="3:6" ht="21" customHeight="1">
      <c r="C180" s="3"/>
      <c r="D180" s="3"/>
      <c r="E180" s="3"/>
      <c r="F180" s="86"/>
    </row>
    <row r="181" spans="3:6" ht="21" customHeight="1">
      <c r="C181" s="3"/>
      <c r="D181" s="3"/>
      <c r="E181" s="3"/>
      <c r="F181" s="86"/>
    </row>
    <row r="182" spans="3:6" ht="21" customHeight="1">
      <c r="C182" s="3"/>
      <c r="D182" s="3"/>
      <c r="E182" s="3"/>
      <c r="F182" s="86"/>
    </row>
    <row r="183" spans="3:6" ht="21" customHeight="1">
      <c r="C183" s="3"/>
      <c r="D183" s="3"/>
      <c r="E183" s="3"/>
      <c r="F183" s="86"/>
    </row>
    <row r="184" spans="3:6" ht="21" customHeight="1">
      <c r="C184" s="3"/>
      <c r="D184" s="3"/>
      <c r="E184" s="3"/>
      <c r="F184" s="86"/>
    </row>
    <row r="185" spans="3:6" ht="21" customHeight="1">
      <c r="C185" s="3"/>
      <c r="D185" s="3"/>
      <c r="E185" s="3"/>
      <c r="F185" s="86"/>
    </row>
    <row r="186" spans="3:6" ht="21" customHeight="1">
      <c r="C186" s="3"/>
      <c r="D186" s="3"/>
      <c r="E186" s="3"/>
      <c r="F186" s="86"/>
    </row>
    <row r="187" spans="3:6" ht="21" customHeight="1">
      <c r="C187" s="3"/>
      <c r="D187" s="3"/>
      <c r="E187" s="3"/>
      <c r="F187" s="86"/>
    </row>
    <row r="188" spans="3:6" ht="21" customHeight="1">
      <c r="C188" s="3"/>
      <c r="D188" s="3"/>
      <c r="E188" s="3"/>
      <c r="F188" s="86"/>
    </row>
    <row r="189" spans="3:6" ht="21" customHeight="1">
      <c r="C189" s="3"/>
      <c r="D189" s="3"/>
      <c r="E189" s="3"/>
      <c r="F189" s="86"/>
    </row>
    <row r="190" spans="3:6" ht="21" customHeight="1">
      <c r="C190" s="3"/>
      <c r="D190" s="3"/>
      <c r="E190" s="3"/>
      <c r="F190" s="86"/>
    </row>
    <row r="191" spans="3:6" ht="21" customHeight="1">
      <c r="C191" s="3"/>
      <c r="D191" s="3"/>
      <c r="E191" s="3"/>
      <c r="F191" s="86"/>
    </row>
    <row r="192" spans="3:6" ht="21" customHeight="1">
      <c r="C192" s="3"/>
      <c r="D192" s="3"/>
      <c r="E192" s="3"/>
      <c r="F192" s="86"/>
    </row>
    <row r="193" spans="3:6" ht="21" customHeight="1">
      <c r="C193" s="3"/>
      <c r="D193" s="3"/>
      <c r="E193" s="3"/>
      <c r="F193" s="86"/>
    </row>
    <row r="194" spans="3:6" ht="21" customHeight="1">
      <c r="C194" s="3"/>
      <c r="D194" s="3"/>
      <c r="E194" s="3"/>
      <c r="F194" s="86"/>
    </row>
    <row r="195" spans="3:6" ht="21" customHeight="1">
      <c r="C195" s="3"/>
      <c r="D195" s="3"/>
      <c r="E195" s="3"/>
      <c r="F195" s="86"/>
    </row>
    <row r="196" spans="3:6" ht="21" customHeight="1">
      <c r="C196" s="3"/>
      <c r="D196" s="3"/>
      <c r="E196" s="3"/>
      <c r="F196" s="86"/>
    </row>
    <row r="197" spans="3:6" ht="21" customHeight="1">
      <c r="C197" s="3"/>
      <c r="D197" s="3"/>
      <c r="E197" s="3"/>
      <c r="F197" s="86"/>
    </row>
    <row r="198" spans="3:6" ht="21" customHeight="1">
      <c r="C198" s="3"/>
      <c r="D198" s="3"/>
      <c r="E198" s="3"/>
      <c r="F198" s="86"/>
    </row>
    <row r="199" spans="3:6" ht="21" customHeight="1">
      <c r="C199" s="3"/>
      <c r="D199" s="3"/>
      <c r="E199" s="3"/>
      <c r="F199" s="86"/>
    </row>
    <row r="200" spans="3:6" ht="21" customHeight="1">
      <c r="C200" s="3"/>
      <c r="D200" s="3"/>
      <c r="E200" s="3"/>
      <c r="F200" s="86"/>
    </row>
    <row r="201" spans="3:6" ht="21" customHeight="1">
      <c r="C201" s="3"/>
      <c r="D201" s="3"/>
      <c r="E201" s="3"/>
      <c r="F201" s="86"/>
    </row>
    <row r="202" spans="3:6" ht="21" customHeight="1">
      <c r="C202" s="3"/>
      <c r="D202" s="3"/>
      <c r="E202" s="3"/>
      <c r="F202" s="86"/>
    </row>
    <row r="203" spans="3:6" ht="21" customHeight="1">
      <c r="C203" s="3"/>
      <c r="D203" s="3"/>
      <c r="E203" s="3"/>
      <c r="F203" s="86"/>
    </row>
    <row r="204" spans="3:6" ht="21" customHeight="1">
      <c r="C204" s="3"/>
      <c r="D204" s="3"/>
      <c r="E204" s="3"/>
      <c r="F204" s="86"/>
    </row>
    <row r="205" spans="3:6" ht="21" customHeight="1">
      <c r="C205" s="3"/>
      <c r="D205" s="3"/>
      <c r="E205" s="3"/>
      <c r="F205" s="86"/>
    </row>
    <row r="206" spans="3:6" ht="21" customHeight="1">
      <c r="C206" s="3"/>
      <c r="D206" s="3"/>
      <c r="E206" s="3"/>
      <c r="F206" s="86"/>
    </row>
    <row r="207" spans="3:6" ht="21" customHeight="1">
      <c r="C207" s="3"/>
      <c r="D207" s="3"/>
      <c r="E207" s="3"/>
      <c r="F207" s="86"/>
    </row>
    <row r="208" spans="3:6" ht="21" customHeight="1">
      <c r="C208" s="3"/>
      <c r="D208" s="3"/>
      <c r="E208" s="3"/>
      <c r="F208" s="86"/>
    </row>
    <row r="209" spans="3:6" ht="21" customHeight="1">
      <c r="C209" s="3"/>
      <c r="D209" s="3"/>
      <c r="E209" s="3"/>
      <c r="F209" s="86"/>
    </row>
    <row r="210" spans="3:6" ht="21" customHeight="1">
      <c r="C210" s="3"/>
      <c r="D210" s="3"/>
      <c r="E210" s="3"/>
      <c r="F210" s="86"/>
    </row>
    <row r="211" spans="3:6" ht="21" customHeight="1">
      <c r="C211" s="3"/>
      <c r="D211" s="3"/>
      <c r="E211" s="3"/>
      <c r="F211" s="86"/>
    </row>
    <row r="212" spans="3:6" ht="21" customHeight="1">
      <c r="C212" s="3"/>
      <c r="D212" s="3"/>
      <c r="E212" s="3"/>
      <c r="F212" s="86"/>
    </row>
    <row r="213" spans="3:6" ht="21" customHeight="1">
      <c r="C213" s="3"/>
      <c r="D213" s="3"/>
      <c r="E213" s="3"/>
      <c r="F213" s="86"/>
    </row>
    <row r="214" spans="3:6" ht="21" customHeight="1">
      <c r="C214" s="3"/>
      <c r="D214" s="3"/>
      <c r="E214" s="3"/>
      <c r="F214" s="86"/>
    </row>
    <row r="215" spans="3:6" ht="21" customHeight="1">
      <c r="C215" s="3"/>
      <c r="D215" s="3"/>
      <c r="E215" s="3"/>
      <c r="F215" s="86"/>
    </row>
    <row r="216" spans="3:6" ht="21" customHeight="1">
      <c r="C216" s="3"/>
      <c r="D216" s="3"/>
      <c r="E216" s="3"/>
      <c r="F216" s="86"/>
    </row>
    <row r="217" spans="3:6" ht="21" customHeight="1">
      <c r="C217" s="3"/>
      <c r="D217" s="3"/>
      <c r="E217" s="3"/>
      <c r="F217" s="86"/>
    </row>
    <row r="218" spans="3:6" ht="21" customHeight="1">
      <c r="C218" s="3"/>
      <c r="D218" s="3"/>
      <c r="E218" s="3"/>
      <c r="F218" s="86"/>
    </row>
    <row r="219" spans="3:6" ht="21" customHeight="1">
      <c r="C219" s="3"/>
      <c r="D219" s="3"/>
      <c r="E219" s="3"/>
      <c r="F219" s="86"/>
    </row>
    <row r="220" spans="3:6" ht="21" customHeight="1">
      <c r="C220" s="3"/>
      <c r="D220" s="3"/>
      <c r="E220" s="3"/>
      <c r="F220" s="86"/>
    </row>
    <row r="221" spans="3:6" ht="21" customHeight="1">
      <c r="C221" s="3"/>
      <c r="D221" s="3"/>
      <c r="E221" s="3"/>
      <c r="F221" s="86"/>
    </row>
    <row r="222" spans="3:6" ht="21" customHeight="1">
      <c r="C222" s="3"/>
      <c r="D222" s="3"/>
      <c r="E222" s="3"/>
      <c r="F222" s="86"/>
    </row>
    <row r="223" spans="3:6" ht="21" customHeight="1">
      <c r="C223" s="3"/>
      <c r="D223" s="3"/>
      <c r="E223" s="3"/>
      <c r="F223" s="86"/>
    </row>
    <row r="224" spans="3:6" ht="21" customHeight="1">
      <c r="C224" s="3"/>
      <c r="D224" s="3"/>
      <c r="E224" s="3"/>
      <c r="F224" s="86"/>
    </row>
    <row r="225" spans="3:6" ht="21" customHeight="1">
      <c r="C225" s="3"/>
      <c r="D225" s="3"/>
      <c r="E225" s="3"/>
      <c r="F225" s="86"/>
    </row>
    <row r="226" spans="3:6" ht="21" customHeight="1">
      <c r="C226" s="3"/>
      <c r="D226" s="3"/>
      <c r="E226" s="3"/>
      <c r="F226" s="86"/>
    </row>
    <row r="227" spans="3:6" ht="21" customHeight="1">
      <c r="C227" s="3"/>
      <c r="D227" s="3"/>
      <c r="E227" s="3"/>
      <c r="F227" s="86"/>
    </row>
    <row r="228" spans="3:6" ht="21" customHeight="1">
      <c r="C228" s="3"/>
      <c r="D228" s="3"/>
      <c r="E228" s="3"/>
      <c r="F228" s="86"/>
    </row>
    <row r="229" spans="3:6" ht="21" customHeight="1">
      <c r="C229" s="3"/>
      <c r="D229" s="3"/>
      <c r="E229" s="3"/>
      <c r="F229" s="86"/>
    </row>
    <row r="230" spans="3:6" ht="21" customHeight="1">
      <c r="C230" s="3"/>
      <c r="D230" s="3"/>
      <c r="E230" s="3"/>
      <c r="F230" s="86"/>
    </row>
    <row r="231" spans="3:6" ht="21" customHeight="1">
      <c r="C231" s="3"/>
      <c r="D231" s="3"/>
      <c r="E231" s="3"/>
      <c r="F231" s="86"/>
    </row>
    <row r="232" spans="3:6" ht="21" customHeight="1">
      <c r="C232" s="3"/>
      <c r="D232" s="3"/>
      <c r="E232" s="3"/>
      <c r="F232" s="86"/>
    </row>
    <row r="233" spans="3:6" ht="21" customHeight="1">
      <c r="C233" s="3"/>
      <c r="D233" s="3"/>
      <c r="E233" s="3"/>
      <c r="F233" s="86"/>
    </row>
    <row r="234" spans="3:6" ht="21" customHeight="1">
      <c r="C234" s="3"/>
      <c r="D234" s="3"/>
      <c r="E234" s="3"/>
      <c r="F234" s="86"/>
    </row>
    <row r="235" spans="3:6" ht="21" customHeight="1">
      <c r="C235" s="3"/>
      <c r="D235" s="3"/>
      <c r="E235" s="3"/>
      <c r="F235" s="86"/>
    </row>
    <row r="236" spans="3:6" ht="21" customHeight="1">
      <c r="C236" s="3"/>
      <c r="D236" s="3"/>
      <c r="E236" s="3"/>
      <c r="F236" s="86"/>
    </row>
    <row r="237" spans="3:6" ht="21" customHeight="1">
      <c r="C237" s="3"/>
      <c r="D237" s="3"/>
      <c r="E237" s="3"/>
      <c r="F237" s="86"/>
    </row>
    <row r="238" spans="3:6" ht="21" customHeight="1">
      <c r="C238" s="3"/>
      <c r="D238" s="3"/>
      <c r="E238" s="3"/>
      <c r="F238" s="86"/>
    </row>
    <row r="239" spans="3:6" ht="21" customHeight="1">
      <c r="C239" s="3"/>
      <c r="D239" s="3"/>
      <c r="E239" s="3"/>
      <c r="F239" s="86"/>
    </row>
    <row r="240" spans="3:6" ht="21" customHeight="1">
      <c r="C240" s="3"/>
      <c r="D240" s="3"/>
      <c r="E240" s="3"/>
      <c r="F240" s="86"/>
    </row>
    <row r="241" spans="3:6" ht="21" customHeight="1">
      <c r="C241" s="3"/>
      <c r="D241" s="3"/>
      <c r="E241" s="3"/>
      <c r="F241" s="86"/>
    </row>
    <row r="242" spans="3:6" ht="21" customHeight="1">
      <c r="C242" s="3"/>
      <c r="D242" s="3"/>
      <c r="E242" s="3"/>
      <c r="F242" s="86"/>
    </row>
    <row r="243" spans="3:6" ht="21" customHeight="1">
      <c r="C243" s="3"/>
      <c r="D243" s="3"/>
      <c r="E243" s="3"/>
      <c r="F243" s="86"/>
    </row>
    <row r="244" spans="3:6" ht="21" customHeight="1">
      <c r="C244" s="3"/>
      <c r="D244" s="3"/>
      <c r="E244" s="3"/>
      <c r="F244" s="86"/>
    </row>
    <row r="245" spans="3:6" ht="21" customHeight="1">
      <c r="C245" s="3"/>
      <c r="D245" s="3"/>
      <c r="E245" s="3"/>
      <c r="F245" s="86"/>
    </row>
    <row r="246" spans="3:6" ht="21" customHeight="1">
      <c r="C246" s="3"/>
      <c r="D246" s="3"/>
      <c r="E246" s="3"/>
      <c r="F246" s="86"/>
    </row>
    <row r="247" spans="3:6" ht="21" customHeight="1">
      <c r="C247" s="3"/>
      <c r="D247" s="3"/>
      <c r="E247" s="3"/>
      <c r="F247" s="86"/>
    </row>
    <row r="248" spans="3:6" ht="21" customHeight="1">
      <c r="C248" s="3"/>
      <c r="D248" s="3"/>
      <c r="E248" s="3"/>
      <c r="F248" s="86"/>
    </row>
    <row r="249" spans="3:6" ht="21" customHeight="1">
      <c r="C249" s="3"/>
      <c r="D249" s="3"/>
      <c r="E249" s="3"/>
      <c r="F249" s="86"/>
    </row>
    <row r="250" spans="3:6" ht="21" customHeight="1">
      <c r="C250" s="3"/>
      <c r="D250" s="3"/>
      <c r="E250" s="3"/>
      <c r="F250" s="86"/>
    </row>
    <row r="251" spans="3:6" ht="21" customHeight="1">
      <c r="C251" s="3"/>
      <c r="D251" s="3"/>
      <c r="E251" s="3"/>
      <c r="F251" s="86"/>
    </row>
    <row r="252" spans="3:6" ht="21" customHeight="1">
      <c r="C252" s="3"/>
      <c r="D252" s="3"/>
      <c r="E252" s="3"/>
      <c r="F252" s="86"/>
    </row>
    <row r="253" spans="3:6" ht="21" customHeight="1">
      <c r="C253" s="3"/>
      <c r="D253" s="3"/>
      <c r="E253" s="3"/>
      <c r="F253" s="86"/>
    </row>
    <row r="254" spans="3:6" ht="21" customHeight="1">
      <c r="C254" s="3"/>
      <c r="D254" s="3"/>
      <c r="E254" s="3"/>
      <c r="F254" s="86"/>
    </row>
    <row r="255" spans="3:6" ht="21" customHeight="1">
      <c r="C255" s="3"/>
      <c r="D255" s="3"/>
      <c r="E255" s="3"/>
      <c r="F255" s="86"/>
    </row>
    <row r="256" spans="3:6" ht="21" customHeight="1">
      <c r="C256" s="3"/>
      <c r="D256" s="3"/>
      <c r="E256" s="3"/>
      <c r="F256" s="86"/>
    </row>
    <row r="257" spans="3:6" ht="21" customHeight="1">
      <c r="C257" s="3"/>
      <c r="D257" s="3"/>
      <c r="E257" s="3"/>
      <c r="F257" s="86"/>
    </row>
    <row r="258" spans="3:6" ht="21" customHeight="1">
      <c r="C258" s="3"/>
      <c r="D258" s="3"/>
      <c r="E258" s="3"/>
      <c r="F258" s="86"/>
    </row>
    <row r="259" spans="3:6" ht="21" customHeight="1">
      <c r="C259" s="3"/>
      <c r="D259" s="3"/>
      <c r="E259" s="3"/>
      <c r="F259" s="86"/>
    </row>
    <row r="260" spans="3:6" ht="21" customHeight="1">
      <c r="C260" s="3"/>
      <c r="D260" s="3"/>
      <c r="E260" s="3"/>
      <c r="F260" s="86"/>
    </row>
    <row r="261" spans="3:6" ht="21" customHeight="1">
      <c r="C261" s="3"/>
      <c r="D261" s="3"/>
      <c r="E261" s="3"/>
      <c r="F261" s="86"/>
    </row>
    <row r="262" spans="3:6" ht="21" customHeight="1">
      <c r="C262" s="3"/>
      <c r="D262" s="3"/>
      <c r="E262" s="3"/>
      <c r="F262" s="86"/>
    </row>
    <row r="263" spans="3:6" ht="21" customHeight="1">
      <c r="C263" s="3"/>
      <c r="D263" s="3"/>
      <c r="E263" s="3"/>
      <c r="F263" s="86"/>
    </row>
    <row r="264" spans="3:6" ht="21" customHeight="1">
      <c r="C264" s="3"/>
      <c r="D264" s="3"/>
      <c r="E264" s="3"/>
      <c r="F264" s="86"/>
    </row>
    <row r="265" spans="3:6" ht="21" customHeight="1">
      <c r="C265" s="3"/>
      <c r="D265" s="3"/>
      <c r="E265" s="3"/>
      <c r="F265" s="86"/>
    </row>
    <row r="266" spans="3:6" ht="21" customHeight="1">
      <c r="C266" s="3"/>
      <c r="D266" s="3"/>
      <c r="E266" s="3"/>
      <c r="F266" s="86"/>
    </row>
    <row r="267" spans="3:6" ht="21" customHeight="1">
      <c r="C267" s="3"/>
      <c r="D267" s="3"/>
      <c r="E267" s="3"/>
      <c r="F267" s="86"/>
    </row>
    <row r="268" spans="3:6" ht="21" customHeight="1">
      <c r="C268" s="3"/>
      <c r="D268" s="3"/>
      <c r="E268" s="3"/>
      <c r="F268" s="86"/>
    </row>
    <row r="269" spans="3:6" ht="21" customHeight="1">
      <c r="C269" s="3"/>
      <c r="D269" s="3"/>
      <c r="E269" s="3"/>
      <c r="F269" s="86"/>
    </row>
    <row r="270" spans="3:6" ht="21" customHeight="1">
      <c r="C270" s="3"/>
      <c r="D270" s="3"/>
      <c r="E270" s="3"/>
      <c r="F270" s="86"/>
    </row>
    <row r="271" spans="3:6" ht="21" customHeight="1">
      <c r="C271" s="3"/>
      <c r="D271" s="3"/>
      <c r="E271" s="3"/>
      <c r="F271" s="86"/>
    </row>
    <row r="272" spans="3:6" ht="21" customHeight="1">
      <c r="C272" s="3"/>
      <c r="D272" s="3"/>
      <c r="E272" s="3"/>
      <c r="F272" s="86"/>
    </row>
    <row r="273" spans="3:6" ht="21" customHeight="1">
      <c r="C273" s="3"/>
      <c r="D273" s="3"/>
      <c r="E273" s="3"/>
      <c r="F273" s="86"/>
    </row>
    <row r="274" spans="3:6" ht="21" customHeight="1">
      <c r="C274" s="3"/>
      <c r="D274" s="3"/>
      <c r="E274" s="3"/>
      <c r="F274" s="86"/>
    </row>
    <row r="275" spans="3:6" ht="21" customHeight="1">
      <c r="C275" s="3"/>
      <c r="D275" s="3"/>
      <c r="E275" s="3"/>
      <c r="F275" s="86"/>
    </row>
    <row r="276" spans="3:6" ht="21" customHeight="1">
      <c r="C276" s="3"/>
      <c r="D276" s="3"/>
      <c r="E276" s="3"/>
      <c r="F276" s="86"/>
    </row>
    <row r="277" spans="3:6" ht="21" customHeight="1">
      <c r="C277" s="3"/>
      <c r="D277" s="3"/>
      <c r="E277" s="3"/>
      <c r="F277" s="86"/>
    </row>
    <row r="278" spans="3:6" ht="21" customHeight="1">
      <c r="C278" s="3"/>
      <c r="D278" s="3"/>
      <c r="E278" s="3"/>
      <c r="F278" s="86"/>
    </row>
    <row r="279" spans="3:6" ht="21" customHeight="1">
      <c r="C279" s="3"/>
      <c r="D279" s="3"/>
      <c r="E279" s="3"/>
      <c r="F279" s="86"/>
    </row>
    <row r="280" spans="3:6" ht="21" customHeight="1">
      <c r="C280" s="3"/>
      <c r="D280" s="3"/>
      <c r="E280" s="3"/>
      <c r="F280" s="86"/>
    </row>
    <row r="281" spans="3:6" ht="21" customHeight="1">
      <c r="C281" s="3"/>
      <c r="D281" s="3"/>
      <c r="E281" s="3"/>
      <c r="F281" s="86"/>
    </row>
    <row r="282" spans="3:6" ht="21" customHeight="1">
      <c r="C282" s="3"/>
      <c r="D282" s="3"/>
      <c r="E282" s="3"/>
      <c r="F282" s="86"/>
    </row>
    <row r="283" spans="3:6" ht="21" customHeight="1">
      <c r="C283" s="3"/>
      <c r="D283" s="3"/>
      <c r="E283" s="3"/>
      <c r="F283" s="86"/>
    </row>
    <row r="284" spans="3:6" ht="21" customHeight="1">
      <c r="C284" s="3"/>
      <c r="D284" s="3"/>
      <c r="E284" s="3"/>
      <c r="F284" s="86"/>
    </row>
    <row r="285" spans="3:6" ht="21" customHeight="1">
      <c r="C285" s="3"/>
      <c r="D285" s="3"/>
      <c r="E285" s="3"/>
      <c r="F285" s="86"/>
    </row>
    <row r="286" spans="3:6" ht="21" customHeight="1">
      <c r="C286" s="3"/>
      <c r="D286" s="3"/>
      <c r="E286" s="3"/>
      <c r="F286" s="86"/>
    </row>
    <row r="287" spans="3:6" ht="21" customHeight="1">
      <c r="C287" s="3"/>
      <c r="D287" s="3"/>
      <c r="E287" s="3"/>
      <c r="F287" s="86"/>
    </row>
    <row r="288" spans="3:6" ht="21" customHeight="1">
      <c r="C288" s="3"/>
      <c r="D288" s="3"/>
      <c r="E288" s="3"/>
      <c r="F288" s="86"/>
    </row>
    <row r="289" spans="3:6" ht="21" customHeight="1">
      <c r="C289" s="3"/>
      <c r="D289" s="3"/>
      <c r="E289" s="3"/>
      <c r="F289" s="86"/>
    </row>
    <row r="290" spans="3:6" ht="21" customHeight="1">
      <c r="C290" s="3"/>
      <c r="D290" s="3"/>
      <c r="E290" s="3"/>
      <c r="F290" s="86"/>
    </row>
    <row r="291" spans="3:6" ht="21" customHeight="1">
      <c r="C291" s="3"/>
      <c r="D291" s="3"/>
      <c r="E291" s="3"/>
      <c r="F291" s="86"/>
    </row>
    <row r="292" spans="3:6" ht="21" customHeight="1">
      <c r="C292" s="3"/>
      <c r="D292" s="3"/>
      <c r="E292" s="3"/>
      <c r="F292" s="86"/>
    </row>
    <row r="293" spans="3:6" ht="21" customHeight="1">
      <c r="C293" s="3"/>
      <c r="D293" s="3"/>
      <c r="E293" s="3"/>
      <c r="F293" s="86"/>
    </row>
    <row r="294" spans="3:6" ht="21" customHeight="1">
      <c r="C294" s="3"/>
      <c r="D294" s="3"/>
      <c r="E294" s="3"/>
      <c r="F294" s="86"/>
    </row>
    <row r="295" spans="3:6" ht="21" customHeight="1">
      <c r="C295" s="3"/>
      <c r="D295" s="3"/>
      <c r="E295" s="3"/>
      <c r="F295" s="86"/>
    </row>
    <row r="296" spans="3:6" ht="21" customHeight="1">
      <c r="C296" s="3"/>
      <c r="D296" s="3"/>
      <c r="E296" s="3"/>
      <c r="F296" s="86"/>
    </row>
    <row r="297" spans="3:6" ht="21" customHeight="1">
      <c r="C297" s="3"/>
      <c r="D297" s="3"/>
      <c r="E297" s="3"/>
      <c r="F297" s="86"/>
    </row>
    <row r="298" spans="3:6" ht="21" customHeight="1">
      <c r="C298" s="3"/>
      <c r="D298" s="3"/>
      <c r="E298" s="3"/>
      <c r="F298" s="86"/>
    </row>
    <row r="299" spans="3:6" ht="21" customHeight="1">
      <c r="C299" s="3"/>
      <c r="D299" s="3"/>
      <c r="E299" s="3"/>
      <c r="F299" s="86"/>
    </row>
    <row r="300" spans="3:6" ht="21" customHeight="1">
      <c r="C300" s="3"/>
      <c r="D300" s="3"/>
      <c r="E300" s="3"/>
      <c r="F300" s="86"/>
    </row>
    <row r="301" spans="3:6" ht="21" customHeight="1">
      <c r="C301" s="3"/>
      <c r="D301" s="3"/>
      <c r="E301" s="3"/>
      <c r="F301" s="86"/>
    </row>
    <row r="302" spans="3:6" ht="21" customHeight="1">
      <c r="C302" s="3"/>
      <c r="D302" s="3"/>
      <c r="E302" s="3"/>
      <c r="F302" s="86"/>
    </row>
    <row r="303" spans="3:6" ht="21" customHeight="1">
      <c r="C303" s="3"/>
      <c r="D303" s="3"/>
      <c r="E303" s="3"/>
      <c r="F303" s="86"/>
    </row>
    <row r="304" spans="3:6" ht="21" customHeight="1">
      <c r="C304" s="3"/>
      <c r="D304" s="3"/>
      <c r="E304" s="3"/>
      <c r="F304" s="86"/>
    </row>
    <row r="305" spans="3:6" ht="21" customHeight="1">
      <c r="C305" s="3"/>
      <c r="D305" s="3"/>
      <c r="E305" s="3"/>
      <c r="F305" s="86"/>
    </row>
    <row r="306" spans="3:6" ht="21" customHeight="1">
      <c r="C306" s="3"/>
      <c r="D306" s="3"/>
      <c r="E306" s="3"/>
      <c r="F306" s="86"/>
    </row>
    <row r="307" spans="3:6" ht="21" customHeight="1">
      <c r="C307" s="3"/>
      <c r="D307" s="3"/>
      <c r="E307" s="3"/>
      <c r="F307" s="86"/>
    </row>
    <row r="308" spans="3:6" ht="21" customHeight="1">
      <c r="C308" s="3"/>
      <c r="D308" s="3"/>
      <c r="E308" s="3"/>
      <c r="F308" s="86"/>
    </row>
    <row r="309" spans="3:6" ht="21" customHeight="1">
      <c r="C309" s="3"/>
      <c r="D309" s="3"/>
      <c r="E309" s="3"/>
      <c r="F309" s="86"/>
    </row>
    <row r="310" spans="3:6" ht="21" customHeight="1">
      <c r="C310" s="3"/>
      <c r="D310" s="3"/>
      <c r="E310" s="3"/>
      <c r="F310" s="86"/>
    </row>
    <row r="311" spans="3:6" ht="21" customHeight="1">
      <c r="C311" s="3"/>
      <c r="D311" s="3"/>
      <c r="E311" s="3"/>
      <c r="F311" s="86"/>
    </row>
    <row r="312" spans="3:6" ht="21" customHeight="1">
      <c r="C312" s="3"/>
      <c r="D312" s="3"/>
      <c r="E312" s="3"/>
      <c r="F312" s="86"/>
    </row>
    <row r="313" spans="3:6" ht="21" customHeight="1">
      <c r="C313" s="3"/>
      <c r="D313" s="3"/>
      <c r="E313" s="3"/>
      <c r="F313" s="86"/>
    </row>
    <row r="314" spans="3:6" ht="21" customHeight="1">
      <c r="C314" s="3"/>
      <c r="D314" s="3"/>
      <c r="E314" s="3"/>
      <c r="F314" s="86"/>
    </row>
    <row r="315" spans="3:6" ht="21" customHeight="1">
      <c r="C315" s="3"/>
      <c r="D315" s="3"/>
      <c r="E315" s="3"/>
      <c r="F315" s="86"/>
    </row>
    <row r="316" spans="3:6" ht="21" customHeight="1">
      <c r="C316" s="3"/>
      <c r="D316" s="3"/>
      <c r="E316" s="3"/>
      <c r="F316" s="86"/>
    </row>
    <row r="317" spans="3:6" ht="21" customHeight="1">
      <c r="C317" s="3"/>
      <c r="D317" s="3"/>
      <c r="E317" s="3"/>
      <c r="F317" s="86"/>
    </row>
    <row r="318" spans="3:6" ht="21" customHeight="1">
      <c r="C318" s="3"/>
      <c r="D318" s="3"/>
      <c r="E318" s="3"/>
      <c r="F318" s="86"/>
    </row>
    <row r="319" spans="3:6" ht="21" customHeight="1">
      <c r="C319" s="3"/>
      <c r="D319" s="3"/>
      <c r="E319" s="3"/>
      <c r="F319" s="86"/>
    </row>
    <row r="320" spans="3:6" ht="21" customHeight="1">
      <c r="C320" s="3"/>
      <c r="D320" s="3"/>
      <c r="E320" s="3"/>
      <c r="F320" s="86"/>
    </row>
    <row r="321" spans="3:6" ht="21" customHeight="1">
      <c r="C321" s="3"/>
      <c r="D321" s="3"/>
      <c r="E321" s="3"/>
      <c r="F321" s="86"/>
    </row>
    <row r="322" spans="3:6" ht="21" customHeight="1">
      <c r="C322" s="3"/>
      <c r="D322" s="3"/>
      <c r="E322" s="3"/>
      <c r="F322" s="86"/>
    </row>
    <row r="323" spans="3:6" ht="21" customHeight="1">
      <c r="C323" s="3"/>
      <c r="D323" s="3"/>
      <c r="E323" s="3"/>
      <c r="F323" s="86"/>
    </row>
    <row r="324" spans="3:6" ht="21" customHeight="1">
      <c r="C324" s="3"/>
      <c r="D324" s="3"/>
      <c r="E324" s="3"/>
      <c r="F324" s="86"/>
    </row>
    <row r="325" spans="3:6" ht="21" customHeight="1">
      <c r="C325" s="3"/>
      <c r="D325" s="3"/>
      <c r="E325" s="3"/>
      <c r="F325" s="86"/>
    </row>
    <row r="326" spans="3:6" ht="21" customHeight="1">
      <c r="C326" s="3"/>
      <c r="D326" s="3"/>
      <c r="E326" s="3"/>
      <c r="F326" s="86"/>
    </row>
    <row r="327" spans="3:6" ht="21" customHeight="1">
      <c r="C327" s="3"/>
      <c r="D327" s="3"/>
      <c r="E327" s="3"/>
      <c r="F327" s="86"/>
    </row>
    <row r="328" spans="3:6" ht="21" customHeight="1">
      <c r="C328" s="3"/>
      <c r="D328" s="3"/>
      <c r="E328" s="3"/>
      <c r="F328" s="86"/>
    </row>
    <row r="329" spans="3:6" ht="21" customHeight="1">
      <c r="C329" s="3"/>
      <c r="D329" s="3"/>
      <c r="E329" s="3"/>
      <c r="F329" s="86"/>
    </row>
    <row r="330" spans="3:6" ht="21" customHeight="1">
      <c r="C330" s="3"/>
      <c r="D330" s="3"/>
      <c r="E330" s="3"/>
      <c r="F330" s="86"/>
    </row>
    <row r="331" spans="3:6" ht="21" customHeight="1">
      <c r="C331" s="3"/>
      <c r="D331" s="3"/>
      <c r="E331" s="3"/>
      <c r="F331" s="86"/>
    </row>
    <row r="332" spans="3:6" ht="21" customHeight="1">
      <c r="C332" s="3"/>
      <c r="D332" s="3"/>
      <c r="E332" s="3"/>
      <c r="F332" s="86"/>
    </row>
    <row r="333" spans="3:6" ht="21" customHeight="1">
      <c r="C333" s="3"/>
      <c r="D333" s="3"/>
      <c r="E333" s="3"/>
      <c r="F333" s="86"/>
    </row>
    <row r="334" spans="3:6" ht="21" customHeight="1">
      <c r="C334" s="3"/>
      <c r="D334" s="3"/>
      <c r="E334" s="3"/>
      <c r="F334" s="86"/>
    </row>
    <row r="335" spans="3:6" ht="21" customHeight="1">
      <c r="C335" s="3"/>
      <c r="D335" s="3"/>
      <c r="E335" s="3"/>
      <c r="F335" s="86"/>
    </row>
    <row r="336" spans="3:6" ht="21" customHeight="1">
      <c r="C336" s="3"/>
      <c r="D336" s="3"/>
      <c r="E336" s="3"/>
      <c r="F336" s="86"/>
    </row>
    <row r="337" spans="3:6" ht="21" customHeight="1">
      <c r="C337" s="3"/>
      <c r="D337" s="3"/>
      <c r="E337" s="3"/>
      <c r="F337" s="86"/>
    </row>
    <row r="338" spans="3:6" ht="21" customHeight="1">
      <c r="C338" s="3"/>
      <c r="D338" s="3"/>
      <c r="E338" s="3"/>
      <c r="F338" s="86"/>
    </row>
    <row r="339" spans="3:6" ht="21" customHeight="1">
      <c r="C339" s="3"/>
      <c r="D339" s="3"/>
      <c r="E339" s="3"/>
      <c r="F339" s="86"/>
    </row>
    <row r="340" spans="3:6" ht="21" customHeight="1">
      <c r="C340" s="3"/>
      <c r="D340" s="3"/>
      <c r="E340" s="3"/>
      <c r="F340" s="86"/>
    </row>
    <row r="341" spans="3:6" ht="21" customHeight="1">
      <c r="C341" s="3"/>
      <c r="D341" s="3"/>
      <c r="E341" s="3"/>
      <c r="F341" s="86"/>
    </row>
    <row r="342" spans="3:6" ht="21" customHeight="1">
      <c r="C342" s="3"/>
      <c r="D342" s="3"/>
      <c r="E342" s="3"/>
      <c r="F342" s="86"/>
    </row>
    <row r="343" spans="3:6" ht="21" customHeight="1">
      <c r="C343" s="3"/>
      <c r="D343" s="3"/>
      <c r="E343" s="3"/>
      <c r="F343" s="86"/>
    </row>
    <row r="344" spans="3:6" ht="21" customHeight="1">
      <c r="C344" s="3"/>
      <c r="D344" s="3"/>
      <c r="E344" s="3"/>
      <c r="F344" s="86"/>
    </row>
    <row r="345" spans="3:6" ht="21" customHeight="1">
      <c r="C345" s="3"/>
      <c r="D345" s="3"/>
      <c r="E345" s="3"/>
      <c r="F345" s="86"/>
    </row>
    <row r="346" spans="3:6" ht="21" customHeight="1">
      <c r="C346" s="3"/>
      <c r="D346" s="3"/>
      <c r="E346" s="3"/>
      <c r="F346" s="86"/>
    </row>
    <row r="347" spans="3:6" ht="21" customHeight="1">
      <c r="C347" s="3"/>
      <c r="D347" s="3"/>
      <c r="E347" s="3"/>
      <c r="F347" s="86"/>
    </row>
    <row r="348" spans="3:6" ht="21" customHeight="1">
      <c r="C348" s="3"/>
      <c r="D348" s="3"/>
      <c r="E348" s="3"/>
      <c r="F348" s="86"/>
    </row>
    <row r="349" spans="3:6" ht="21" customHeight="1">
      <c r="C349" s="3"/>
      <c r="D349" s="3"/>
      <c r="E349" s="3"/>
      <c r="F349" s="86"/>
    </row>
    <row r="350" spans="3:6" ht="21" customHeight="1">
      <c r="C350" s="3"/>
      <c r="D350" s="3"/>
      <c r="E350" s="3"/>
      <c r="F350" s="86"/>
    </row>
    <row r="351" spans="3:6" ht="21" customHeight="1">
      <c r="C351" s="3"/>
      <c r="D351" s="3"/>
      <c r="E351" s="3"/>
      <c r="F351" s="86"/>
    </row>
    <row r="352" spans="3:6" ht="21" customHeight="1">
      <c r="C352" s="3"/>
      <c r="D352" s="3"/>
      <c r="E352" s="3"/>
      <c r="F352" s="86"/>
    </row>
    <row r="353" spans="3:6" ht="21" customHeight="1">
      <c r="C353" s="3"/>
      <c r="D353" s="3"/>
      <c r="E353" s="3"/>
      <c r="F353" s="86"/>
    </row>
    <row r="354" spans="3:6" ht="21" customHeight="1">
      <c r="C354" s="3"/>
      <c r="D354" s="3"/>
      <c r="E354" s="3"/>
      <c r="F354" s="86"/>
    </row>
    <row r="355" spans="3:6" ht="21" customHeight="1">
      <c r="C355" s="3"/>
      <c r="D355" s="3"/>
      <c r="E355" s="3"/>
      <c r="F355" s="86"/>
    </row>
    <row r="356" spans="3:6" ht="21" customHeight="1">
      <c r="C356" s="3"/>
      <c r="D356" s="3"/>
      <c r="E356" s="3"/>
      <c r="F356" s="86"/>
    </row>
    <row r="357" spans="3:6" ht="21" customHeight="1">
      <c r="C357" s="3"/>
      <c r="D357" s="3"/>
      <c r="E357" s="3"/>
      <c r="F357" s="86"/>
    </row>
    <row r="358" spans="3:6" ht="21" customHeight="1">
      <c r="C358" s="3"/>
      <c r="D358" s="3"/>
      <c r="E358" s="3"/>
      <c r="F358" s="86"/>
    </row>
    <row r="359" spans="3:6" ht="21" customHeight="1">
      <c r="C359" s="3"/>
      <c r="D359" s="3"/>
      <c r="E359" s="3"/>
      <c r="F359" s="86"/>
    </row>
    <row r="360" spans="3:6" ht="21" customHeight="1">
      <c r="C360" s="3"/>
      <c r="D360" s="3"/>
      <c r="E360" s="3"/>
      <c r="F360" s="86"/>
    </row>
    <row r="361" spans="3:6" ht="21" customHeight="1">
      <c r="C361" s="3"/>
      <c r="D361" s="3"/>
      <c r="E361" s="3"/>
      <c r="F361" s="86"/>
    </row>
    <row r="362" spans="3:6" ht="21" customHeight="1">
      <c r="C362" s="3"/>
      <c r="D362" s="3"/>
      <c r="E362" s="3"/>
      <c r="F362" s="86"/>
    </row>
    <row r="363" spans="3:6" ht="21" customHeight="1">
      <c r="C363" s="3"/>
      <c r="D363" s="3"/>
      <c r="E363" s="3"/>
      <c r="F363" s="86"/>
    </row>
    <row r="364" spans="3:6" ht="21" customHeight="1">
      <c r="C364" s="3"/>
      <c r="D364" s="3"/>
      <c r="E364" s="3"/>
      <c r="F364" s="86"/>
    </row>
    <row r="365" spans="3:6" ht="21" customHeight="1">
      <c r="C365" s="3"/>
      <c r="D365" s="3"/>
      <c r="E365" s="3"/>
      <c r="F365" s="86"/>
    </row>
    <row r="366" spans="3:6" ht="21" customHeight="1">
      <c r="C366" s="3"/>
      <c r="D366" s="3"/>
      <c r="E366" s="3"/>
      <c r="F366" s="86"/>
    </row>
    <row r="367" spans="3:6" ht="21" customHeight="1">
      <c r="C367" s="3"/>
      <c r="D367" s="3"/>
      <c r="E367" s="3"/>
      <c r="F367" s="86"/>
    </row>
    <row r="368" spans="3:6" ht="21" customHeight="1">
      <c r="C368" s="3"/>
      <c r="D368" s="3"/>
      <c r="E368" s="3"/>
      <c r="F368" s="86"/>
    </row>
    <row r="369" spans="3:6" ht="21" customHeight="1">
      <c r="C369" s="3"/>
      <c r="D369" s="3"/>
      <c r="E369" s="3"/>
      <c r="F369" s="86"/>
    </row>
    <row r="370" spans="3:6" ht="21" customHeight="1">
      <c r="C370" s="3"/>
      <c r="D370" s="3"/>
      <c r="E370" s="3"/>
      <c r="F370" s="86"/>
    </row>
    <row r="371" spans="3:6" ht="21" customHeight="1">
      <c r="C371" s="3"/>
      <c r="D371" s="3"/>
      <c r="E371" s="3"/>
      <c r="F371" s="86"/>
    </row>
    <row r="372" spans="3:6" ht="21" customHeight="1">
      <c r="C372" s="3"/>
      <c r="D372" s="3"/>
      <c r="E372" s="3"/>
      <c r="F372" s="86"/>
    </row>
    <row r="373" spans="3:6" ht="21" customHeight="1">
      <c r="C373" s="3"/>
      <c r="D373" s="3"/>
      <c r="E373" s="3"/>
      <c r="F373" s="86"/>
    </row>
    <row r="374" spans="3:6" ht="21" customHeight="1">
      <c r="C374" s="3"/>
      <c r="D374" s="3"/>
      <c r="E374" s="3"/>
      <c r="F374" s="86"/>
    </row>
    <row r="375" spans="3:6" ht="21" customHeight="1">
      <c r="C375" s="3"/>
      <c r="D375" s="3"/>
      <c r="E375" s="3"/>
      <c r="F375" s="86"/>
    </row>
    <row r="376" spans="3:6" ht="21" customHeight="1">
      <c r="C376" s="3"/>
      <c r="D376" s="3"/>
      <c r="E376" s="3"/>
      <c r="F376" s="86"/>
    </row>
    <row r="377" spans="3:6" ht="21" customHeight="1">
      <c r="C377" s="3"/>
      <c r="D377" s="3"/>
      <c r="E377" s="3"/>
      <c r="F377" s="86"/>
    </row>
    <row r="378" spans="3:6" ht="21" customHeight="1">
      <c r="C378" s="3"/>
      <c r="D378" s="3"/>
      <c r="E378" s="3"/>
      <c r="F378" s="86"/>
    </row>
    <row r="379" spans="3:6" ht="21" customHeight="1">
      <c r="C379" s="3"/>
      <c r="D379" s="3"/>
      <c r="E379" s="3"/>
      <c r="F379" s="86"/>
    </row>
    <row r="380" spans="3:6" ht="21" customHeight="1">
      <c r="C380" s="3"/>
      <c r="D380" s="3"/>
      <c r="E380" s="3"/>
      <c r="F380" s="86"/>
    </row>
    <row r="381" spans="3:6" ht="21" customHeight="1">
      <c r="C381" s="3"/>
      <c r="D381" s="3"/>
      <c r="E381" s="3"/>
      <c r="F381" s="86"/>
    </row>
    <row r="382" spans="3:6" ht="21" customHeight="1">
      <c r="C382" s="3"/>
      <c r="D382" s="3"/>
      <c r="E382" s="3"/>
      <c r="F382" s="86"/>
    </row>
    <row r="383" spans="3:6" ht="21" customHeight="1">
      <c r="C383" s="3"/>
      <c r="D383" s="3"/>
      <c r="E383" s="3"/>
      <c r="F383" s="86"/>
    </row>
    <row r="384" spans="3:6" ht="21" customHeight="1">
      <c r="C384" s="3"/>
      <c r="D384" s="3"/>
      <c r="E384" s="3"/>
      <c r="F384" s="86"/>
    </row>
    <row r="385" spans="3:6" ht="21" customHeight="1">
      <c r="C385" s="3"/>
      <c r="D385" s="3"/>
      <c r="E385" s="3"/>
      <c r="F385" s="86"/>
    </row>
    <row r="386" spans="3:6" ht="21" customHeight="1">
      <c r="C386" s="3"/>
      <c r="D386" s="3"/>
      <c r="E386" s="3"/>
      <c r="F386" s="86"/>
    </row>
    <row r="387" spans="3:6" ht="21" customHeight="1">
      <c r="C387" s="3"/>
      <c r="D387" s="3"/>
      <c r="E387" s="3"/>
      <c r="F387" s="86"/>
    </row>
    <row r="388" spans="3:6" ht="21" customHeight="1">
      <c r="C388" s="3"/>
      <c r="D388" s="3"/>
      <c r="E388" s="3"/>
      <c r="F388" s="86"/>
    </row>
    <row r="389" spans="3:6" ht="21" customHeight="1">
      <c r="C389" s="3"/>
      <c r="D389" s="3"/>
      <c r="E389" s="3"/>
      <c r="F389" s="86"/>
    </row>
    <row r="390" spans="3:6" ht="21" customHeight="1">
      <c r="C390" s="3"/>
      <c r="D390" s="3"/>
      <c r="E390" s="3"/>
      <c r="F390" s="86"/>
    </row>
    <row r="391" spans="3:6" ht="21" customHeight="1">
      <c r="C391" s="3"/>
      <c r="D391" s="3"/>
      <c r="E391" s="3"/>
      <c r="F391" s="86"/>
    </row>
    <row r="392" spans="3:6" ht="21" customHeight="1">
      <c r="C392" s="3"/>
      <c r="D392" s="3"/>
      <c r="E392" s="3"/>
      <c r="F392" s="86"/>
    </row>
    <row r="393" spans="3:6" ht="21" customHeight="1">
      <c r="C393" s="3"/>
      <c r="D393" s="3"/>
      <c r="E393" s="3"/>
      <c r="F393" s="86"/>
    </row>
    <row r="394" spans="3:6" ht="21" customHeight="1">
      <c r="C394" s="3"/>
      <c r="D394" s="3"/>
      <c r="E394" s="3"/>
      <c r="F394" s="86"/>
    </row>
    <row r="395" spans="3:6" ht="21" customHeight="1">
      <c r="C395" s="3"/>
      <c r="D395" s="3"/>
      <c r="E395" s="3"/>
      <c r="F395" s="86"/>
    </row>
    <row r="396" spans="3:6" ht="21" customHeight="1">
      <c r="C396" s="3"/>
      <c r="D396" s="3"/>
      <c r="E396" s="3"/>
      <c r="F396" s="86"/>
    </row>
    <row r="397" spans="3:6" ht="21" customHeight="1">
      <c r="C397" s="3"/>
      <c r="D397" s="3"/>
      <c r="E397" s="3"/>
      <c r="F397" s="86"/>
    </row>
    <row r="398" spans="3:6" ht="21" customHeight="1">
      <c r="C398" s="3"/>
      <c r="D398" s="3"/>
      <c r="E398" s="3"/>
      <c r="F398" s="86"/>
    </row>
    <row r="399" spans="3:6" ht="21" customHeight="1">
      <c r="C399" s="3"/>
      <c r="D399" s="3"/>
      <c r="E399" s="3"/>
      <c r="F399" s="86"/>
    </row>
    <row r="400" spans="3:6" ht="21" customHeight="1">
      <c r="C400" s="3"/>
      <c r="D400" s="3"/>
      <c r="E400" s="3"/>
      <c r="F400" s="86"/>
    </row>
    <row r="401" spans="3:6" ht="21" customHeight="1">
      <c r="C401" s="3"/>
      <c r="D401" s="3"/>
      <c r="E401" s="3"/>
      <c r="F401" s="86"/>
    </row>
    <row r="402" spans="3:6" ht="21" customHeight="1">
      <c r="C402" s="3"/>
      <c r="D402" s="3"/>
      <c r="E402" s="3"/>
      <c r="F402" s="86"/>
    </row>
    <row r="403" spans="3:6" ht="21" customHeight="1">
      <c r="C403" s="3"/>
      <c r="D403" s="3"/>
      <c r="E403" s="3"/>
      <c r="F403" s="86"/>
    </row>
    <row r="404" spans="3:6" ht="21" customHeight="1">
      <c r="C404" s="3"/>
      <c r="D404" s="3"/>
      <c r="E404" s="3"/>
      <c r="F404" s="86"/>
    </row>
    <row r="405" spans="3:6" ht="21" customHeight="1">
      <c r="C405" s="3"/>
      <c r="D405" s="3"/>
      <c r="E405" s="3"/>
      <c r="F405" s="86"/>
    </row>
    <row r="406" spans="3:6" ht="21" customHeight="1">
      <c r="C406" s="3"/>
      <c r="D406" s="3"/>
      <c r="E406" s="3"/>
      <c r="F406" s="86"/>
    </row>
    <row r="407" spans="3:6" ht="21" customHeight="1">
      <c r="C407" s="3"/>
      <c r="D407" s="3"/>
      <c r="E407" s="3"/>
      <c r="F407" s="86"/>
    </row>
    <row r="408" spans="3:6" ht="21" customHeight="1">
      <c r="C408" s="3"/>
      <c r="D408" s="3"/>
      <c r="E408" s="3"/>
      <c r="F408" s="86"/>
    </row>
    <row r="409" spans="3:6" ht="21" customHeight="1">
      <c r="C409" s="3"/>
      <c r="D409" s="3"/>
      <c r="E409" s="3"/>
      <c r="F409" s="86"/>
    </row>
    <row r="410" spans="3:6" ht="21" customHeight="1">
      <c r="C410" s="3"/>
      <c r="D410" s="3"/>
      <c r="E410" s="3"/>
      <c r="F410" s="86"/>
    </row>
    <row r="411" spans="3:6" ht="21" customHeight="1">
      <c r="C411" s="3"/>
      <c r="D411" s="3"/>
      <c r="E411" s="3"/>
      <c r="F411" s="86"/>
    </row>
    <row r="412" spans="3:6" ht="21" customHeight="1">
      <c r="C412" s="3"/>
      <c r="D412" s="3"/>
      <c r="E412" s="3"/>
      <c r="F412" s="86"/>
    </row>
    <row r="413" spans="3:6" ht="21" customHeight="1">
      <c r="C413" s="3"/>
      <c r="D413" s="3"/>
      <c r="E413" s="3"/>
      <c r="F413" s="86"/>
    </row>
    <row r="414" spans="3:6" ht="21" customHeight="1">
      <c r="C414" s="3"/>
      <c r="D414" s="3"/>
      <c r="E414" s="3"/>
      <c r="F414" s="86"/>
    </row>
    <row r="415" spans="3:6" ht="21" customHeight="1">
      <c r="C415" s="3"/>
      <c r="D415" s="3"/>
      <c r="E415" s="3"/>
      <c r="F415" s="86"/>
    </row>
    <row r="416" spans="3:6" ht="21" customHeight="1">
      <c r="C416" s="3"/>
      <c r="D416" s="3"/>
      <c r="E416" s="3"/>
      <c r="F416" s="86"/>
    </row>
    <row r="417" spans="3:6" ht="21" customHeight="1">
      <c r="C417" s="3"/>
      <c r="D417" s="3"/>
      <c r="E417" s="3"/>
      <c r="F417" s="86"/>
    </row>
    <row r="418" spans="3:6" ht="21" customHeight="1">
      <c r="C418" s="3"/>
      <c r="D418" s="3"/>
      <c r="E418" s="3"/>
      <c r="F418" s="86"/>
    </row>
    <row r="419" spans="3:6" ht="21" customHeight="1">
      <c r="C419" s="3"/>
      <c r="D419" s="3"/>
      <c r="E419" s="3"/>
      <c r="F419" s="86"/>
    </row>
    <row r="420" spans="3:6" ht="21" customHeight="1">
      <c r="C420" s="3"/>
      <c r="D420" s="3"/>
      <c r="E420" s="3"/>
      <c r="F420" s="86"/>
    </row>
    <row r="421" spans="3:6" ht="21" customHeight="1">
      <c r="C421" s="3"/>
      <c r="D421" s="3"/>
      <c r="E421" s="3"/>
      <c r="F421" s="86"/>
    </row>
    <row r="422" spans="3:6" ht="21" customHeight="1">
      <c r="C422" s="3"/>
      <c r="D422" s="3"/>
      <c r="E422" s="3"/>
      <c r="F422" s="86"/>
    </row>
    <row r="423" spans="3:6" ht="21" customHeight="1">
      <c r="C423" s="3"/>
      <c r="D423" s="3"/>
      <c r="E423" s="3"/>
      <c r="F423" s="86"/>
    </row>
    <row r="424" spans="3:6" ht="21" customHeight="1">
      <c r="C424" s="3"/>
      <c r="D424" s="3"/>
      <c r="E424" s="3"/>
      <c r="F424" s="86"/>
    </row>
    <row r="425" spans="3:6" ht="21" customHeight="1">
      <c r="C425" s="3"/>
      <c r="D425" s="3"/>
      <c r="E425" s="3"/>
      <c r="F425" s="86"/>
    </row>
    <row r="426" spans="3:6" ht="21" customHeight="1">
      <c r="C426" s="3"/>
      <c r="D426" s="3"/>
      <c r="E426" s="3"/>
      <c r="F426" s="86"/>
    </row>
    <row r="427" spans="3:6" ht="21" customHeight="1">
      <c r="C427" s="3"/>
      <c r="D427" s="3"/>
      <c r="E427" s="3"/>
      <c r="F427" s="86"/>
    </row>
    <row r="428" spans="3:6" ht="21" customHeight="1">
      <c r="C428" s="3"/>
      <c r="D428" s="3"/>
      <c r="E428" s="3"/>
      <c r="F428" s="86"/>
    </row>
    <row r="429" spans="3:6" ht="21" customHeight="1">
      <c r="C429" s="3"/>
      <c r="D429" s="3"/>
      <c r="E429" s="3"/>
      <c r="F429" s="86"/>
    </row>
    <row r="430" spans="3:6" ht="21" customHeight="1">
      <c r="C430" s="3"/>
      <c r="D430" s="3"/>
      <c r="E430" s="3"/>
      <c r="F430" s="86"/>
    </row>
    <row r="431" spans="3:6" ht="21" customHeight="1">
      <c r="C431" s="3"/>
      <c r="D431" s="3"/>
      <c r="E431" s="3"/>
      <c r="F431" s="86"/>
    </row>
    <row r="432" spans="3:6" ht="21" customHeight="1">
      <c r="C432" s="3"/>
      <c r="D432" s="3"/>
      <c r="E432" s="3"/>
      <c r="F432" s="86"/>
    </row>
    <row r="433" spans="3:6" ht="21" customHeight="1">
      <c r="C433" s="3"/>
      <c r="D433" s="3"/>
      <c r="E433" s="3"/>
      <c r="F433" s="86"/>
    </row>
    <row r="434" spans="3:6" ht="21" customHeight="1">
      <c r="C434" s="3"/>
      <c r="D434" s="3"/>
      <c r="E434" s="3"/>
      <c r="F434" s="86"/>
    </row>
    <row r="435" spans="3:6" ht="21" customHeight="1">
      <c r="C435" s="3"/>
      <c r="D435" s="3"/>
      <c r="E435" s="3"/>
      <c r="F435" s="86"/>
    </row>
    <row r="436" spans="3:6" ht="21" customHeight="1">
      <c r="C436" s="3"/>
      <c r="D436" s="3"/>
      <c r="E436" s="3"/>
      <c r="F436" s="86"/>
    </row>
    <row r="437" spans="3:6" ht="21" customHeight="1">
      <c r="C437" s="3"/>
      <c r="D437" s="3"/>
      <c r="E437" s="3"/>
      <c r="F437" s="86"/>
    </row>
    <row r="438" spans="3:6" ht="21" customHeight="1">
      <c r="C438" s="3"/>
      <c r="D438" s="3"/>
      <c r="E438" s="3"/>
      <c r="F438" s="86"/>
    </row>
    <row r="439" spans="3:6" ht="21" customHeight="1">
      <c r="C439" s="3"/>
      <c r="D439" s="3"/>
      <c r="E439" s="3"/>
      <c r="F439" s="86"/>
    </row>
    <row r="440" spans="3:6" ht="21" customHeight="1">
      <c r="C440" s="3"/>
      <c r="D440" s="3"/>
      <c r="E440" s="3"/>
      <c r="F440" s="86"/>
    </row>
    <row r="441" spans="3:6" ht="21" customHeight="1">
      <c r="C441" s="3"/>
      <c r="D441" s="3"/>
      <c r="E441" s="3"/>
      <c r="F441" s="86"/>
    </row>
    <row r="442" spans="3:6" ht="21" customHeight="1">
      <c r="C442" s="3"/>
      <c r="D442" s="3"/>
      <c r="E442" s="3"/>
      <c r="F442" s="86"/>
    </row>
    <row r="443" spans="3:6" ht="21" customHeight="1">
      <c r="C443" s="3"/>
      <c r="D443" s="3"/>
      <c r="E443" s="3"/>
      <c r="F443" s="86"/>
    </row>
    <row r="444" spans="3:6" ht="21" customHeight="1">
      <c r="C444" s="3"/>
      <c r="D444" s="3"/>
      <c r="E444" s="3"/>
      <c r="F444" s="86"/>
    </row>
    <row r="445" spans="3:6" ht="21" customHeight="1">
      <c r="C445" s="3"/>
      <c r="D445" s="3"/>
      <c r="E445" s="3"/>
      <c r="F445" s="86"/>
    </row>
    <row r="446" spans="3:6" ht="21" customHeight="1">
      <c r="C446" s="3"/>
      <c r="D446" s="3"/>
      <c r="E446" s="3"/>
      <c r="F446" s="86"/>
    </row>
    <row r="447" spans="3:6" ht="21" customHeight="1">
      <c r="C447" s="3"/>
      <c r="D447" s="3"/>
      <c r="E447" s="3"/>
      <c r="F447" s="86"/>
    </row>
    <row r="448" spans="3:6" ht="21" customHeight="1">
      <c r="C448" s="3"/>
      <c r="D448" s="3"/>
      <c r="E448" s="3"/>
      <c r="F448" s="86"/>
    </row>
    <row r="449" spans="3:6" ht="21" customHeight="1">
      <c r="C449" s="3"/>
      <c r="D449" s="3"/>
      <c r="E449" s="3"/>
      <c r="F449" s="86"/>
    </row>
    <row r="450" spans="3:6" ht="21" customHeight="1">
      <c r="C450" s="3"/>
      <c r="D450" s="3"/>
      <c r="E450" s="3"/>
      <c r="F450" s="86"/>
    </row>
    <row r="451" spans="3:6" ht="21" customHeight="1">
      <c r="C451" s="3"/>
      <c r="D451" s="3"/>
      <c r="E451" s="3"/>
      <c r="F451" s="86"/>
    </row>
    <row r="452" spans="3:6" ht="21" customHeight="1">
      <c r="C452" s="3"/>
      <c r="D452" s="3"/>
      <c r="E452" s="3"/>
      <c r="F452" s="86"/>
    </row>
    <row r="453" spans="3:6" ht="21" customHeight="1">
      <c r="C453" s="3"/>
      <c r="D453" s="3"/>
      <c r="E453" s="3"/>
      <c r="F453" s="86"/>
    </row>
    <row r="454" spans="3:6" ht="21" customHeight="1">
      <c r="C454" s="3"/>
      <c r="D454" s="3"/>
      <c r="E454" s="3"/>
      <c r="F454" s="86"/>
    </row>
    <row r="455" spans="3:6" ht="21" customHeight="1">
      <c r="C455" s="3"/>
      <c r="D455" s="3"/>
      <c r="E455" s="3"/>
      <c r="F455" s="86"/>
    </row>
    <row r="456" spans="3:6" ht="21" customHeight="1">
      <c r="C456" s="3"/>
      <c r="D456" s="3"/>
      <c r="E456" s="3"/>
      <c r="F456" s="86"/>
    </row>
    <row r="457" spans="3:6" ht="21" customHeight="1">
      <c r="C457" s="3"/>
      <c r="D457" s="3"/>
      <c r="E457" s="3"/>
      <c r="F457" s="86"/>
    </row>
    <row r="458" spans="3:6" ht="21" customHeight="1">
      <c r="C458" s="3"/>
      <c r="D458" s="3"/>
      <c r="E458" s="3"/>
      <c r="F458" s="86"/>
    </row>
    <row r="459" spans="3:6" ht="21" customHeight="1">
      <c r="C459" s="3"/>
      <c r="D459" s="3"/>
      <c r="E459" s="3"/>
      <c r="F459" s="86"/>
    </row>
    <row r="460" spans="3:6" ht="21" customHeight="1">
      <c r="C460" s="3"/>
      <c r="D460" s="3"/>
      <c r="E460" s="3"/>
      <c r="F460" s="86"/>
    </row>
    <row r="461" spans="3:6" ht="21" customHeight="1">
      <c r="C461" s="3"/>
      <c r="D461" s="3"/>
      <c r="E461" s="3"/>
      <c r="F461" s="86"/>
    </row>
    <row r="462" spans="3:6" ht="21" customHeight="1">
      <c r="C462" s="3"/>
      <c r="D462" s="3"/>
      <c r="E462" s="3"/>
      <c r="F462" s="86"/>
    </row>
    <row r="463" spans="3:6" ht="21" customHeight="1">
      <c r="C463" s="3"/>
      <c r="D463" s="3"/>
      <c r="E463" s="3"/>
      <c r="F463" s="86"/>
    </row>
    <row r="464" spans="3:6" ht="21" customHeight="1">
      <c r="C464" s="3"/>
      <c r="D464" s="3"/>
      <c r="E464" s="3"/>
      <c r="F464" s="86"/>
    </row>
    <row r="465" spans="3:6" ht="21" customHeight="1">
      <c r="C465" s="3"/>
      <c r="D465" s="3"/>
      <c r="E465" s="3"/>
      <c r="F465" s="86"/>
    </row>
    <row r="466" spans="3:6" ht="21" customHeight="1">
      <c r="C466" s="3"/>
      <c r="D466" s="3"/>
      <c r="E466" s="3"/>
      <c r="F466" s="86"/>
    </row>
    <row r="467" spans="3:6" ht="21" customHeight="1">
      <c r="C467" s="3"/>
      <c r="D467" s="3"/>
      <c r="E467" s="3"/>
      <c r="F467" s="86"/>
    </row>
    <row r="468" spans="3:6" ht="21" customHeight="1">
      <c r="C468" s="3"/>
      <c r="D468" s="3"/>
      <c r="E468" s="3"/>
      <c r="F468" s="86"/>
    </row>
    <row r="469" spans="3:6" ht="21" customHeight="1">
      <c r="C469" s="3"/>
      <c r="D469" s="3"/>
      <c r="E469" s="3"/>
      <c r="F469" s="86"/>
    </row>
    <row r="470" spans="3:6" ht="21" customHeight="1">
      <c r="C470" s="3"/>
      <c r="D470" s="3"/>
      <c r="E470" s="3"/>
      <c r="F470" s="86"/>
    </row>
    <row r="471" spans="3:6" ht="21" customHeight="1">
      <c r="C471" s="3"/>
      <c r="D471" s="3"/>
      <c r="E471" s="3"/>
      <c r="F471" s="86"/>
    </row>
    <row r="472" spans="3:6" ht="21" customHeight="1">
      <c r="C472" s="3"/>
      <c r="D472" s="3"/>
      <c r="E472" s="3"/>
      <c r="F472" s="86"/>
    </row>
    <row r="473" spans="3:6" ht="21" customHeight="1">
      <c r="C473" s="3"/>
      <c r="D473" s="3"/>
      <c r="E473" s="3"/>
      <c r="F473" s="86"/>
    </row>
    <row r="474" spans="3:6" ht="21" customHeight="1">
      <c r="C474" s="3"/>
      <c r="D474" s="3"/>
      <c r="E474" s="3"/>
      <c r="F474" s="86"/>
    </row>
    <row r="475" spans="3:6" ht="21" customHeight="1">
      <c r="C475" s="3"/>
      <c r="D475" s="3"/>
      <c r="E475" s="3"/>
      <c r="F475" s="86"/>
    </row>
    <row r="476" spans="3:6" ht="21" customHeight="1">
      <c r="C476" s="3"/>
      <c r="D476" s="3"/>
      <c r="E476" s="3"/>
      <c r="F476" s="86"/>
    </row>
    <row r="477" spans="3:6" ht="21" customHeight="1">
      <c r="C477" s="3"/>
      <c r="D477" s="3"/>
      <c r="E477" s="3"/>
      <c r="F477" s="86"/>
    </row>
    <row r="478" spans="3:6" ht="21" customHeight="1">
      <c r="C478" s="3"/>
      <c r="D478" s="3"/>
      <c r="E478" s="3"/>
      <c r="F478" s="86"/>
    </row>
    <row r="479" spans="3:6" ht="21" customHeight="1">
      <c r="C479" s="3"/>
      <c r="D479" s="3"/>
      <c r="E479" s="3"/>
      <c r="F479" s="86"/>
    </row>
    <row r="480" spans="3:6" ht="21" customHeight="1">
      <c r="C480" s="3"/>
      <c r="D480" s="3"/>
      <c r="E480" s="3"/>
      <c r="F480" s="86"/>
    </row>
    <row r="481" spans="3:6" ht="21" customHeight="1">
      <c r="C481" s="3"/>
      <c r="D481" s="3"/>
      <c r="E481" s="3"/>
      <c r="F481" s="86"/>
    </row>
    <row r="482" spans="3:6" ht="21" customHeight="1">
      <c r="C482" s="3"/>
      <c r="D482" s="3"/>
      <c r="E482" s="3"/>
      <c r="F482" s="86"/>
    </row>
    <row r="483" spans="3:6" ht="21" customHeight="1">
      <c r="C483" s="3"/>
      <c r="D483" s="3"/>
      <c r="E483" s="3"/>
      <c r="F483" s="86"/>
    </row>
    <row r="484" spans="3:6" ht="21" customHeight="1">
      <c r="C484" s="3"/>
      <c r="D484" s="3"/>
      <c r="E484" s="3"/>
      <c r="F484" s="86"/>
    </row>
    <row r="485" spans="3:6" ht="21" customHeight="1">
      <c r="C485" s="3"/>
      <c r="D485" s="3"/>
      <c r="E485" s="3"/>
      <c r="F485" s="86"/>
    </row>
    <row r="486" spans="3:6" ht="21" customHeight="1">
      <c r="C486" s="3"/>
      <c r="D486" s="3"/>
      <c r="E486" s="3"/>
      <c r="F486" s="86"/>
    </row>
    <row r="487" spans="3:6" ht="21" customHeight="1">
      <c r="C487" s="3"/>
      <c r="D487" s="3"/>
      <c r="E487" s="3"/>
      <c r="F487" s="86"/>
    </row>
    <row r="488" spans="3:6" ht="21" customHeight="1">
      <c r="C488" s="3"/>
      <c r="D488" s="3"/>
      <c r="E488" s="3"/>
      <c r="F488" s="86"/>
    </row>
    <row r="489" spans="3:6" ht="21" customHeight="1">
      <c r="C489" s="3"/>
      <c r="D489" s="3"/>
      <c r="E489" s="3"/>
      <c r="F489" s="86"/>
    </row>
    <row r="490" spans="3:6" ht="21" customHeight="1">
      <c r="C490" s="3"/>
      <c r="D490" s="3"/>
      <c r="E490" s="3"/>
      <c r="F490" s="86"/>
    </row>
    <row r="491" spans="3:6" ht="21" customHeight="1">
      <c r="C491" s="3"/>
      <c r="D491" s="3"/>
      <c r="E491" s="3"/>
      <c r="F491" s="86"/>
    </row>
    <row r="492" spans="3:6" ht="21" customHeight="1">
      <c r="C492" s="3"/>
      <c r="D492" s="3"/>
      <c r="E492" s="3"/>
      <c r="F492" s="86"/>
    </row>
    <row r="493" spans="3:6" ht="21" customHeight="1">
      <c r="C493" s="3"/>
      <c r="D493" s="3"/>
      <c r="E493" s="3"/>
      <c r="F493" s="86"/>
    </row>
    <row r="494" spans="3:6" ht="21" customHeight="1">
      <c r="C494" s="3"/>
      <c r="D494" s="3"/>
      <c r="E494" s="3"/>
      <c r="F494" s="86"/>
    </row>
    <row r="495" spans="3:6" ht="21" customHeight="1">
      <c r="C495" s="3"/>
      <c r="D495" s="3"/>
      <c r="E495" s="3"/>
      <c r="F495" s="86"/>
    </row>
    <row r="496" spans="3:6" ht="21" customHeight="1">
      <c r="C496" s="3"/>
      <c r="D496" s="3"/>
      <c r="E496" s="3"/>
      <c r="F496" s="86"/>
    </row>
    <row r="497" spans="3:6" ht="21" customHeight="1">
      <c r="C497" s="3"/>
      <c r="D497" s="3"/>
      <c r="E497" s="3"/>
      <c r="F497" s="86"/>
    </row>
    <row r="498" spans="3:6" ht="21" customHeight="1">
      <c r="C498" s="3"/>
      <c r="D498" s="3"/>
      <c r="E498" s="3"/>
      <c r="F498" s="86"/>
    </row>
    <row r="499" spans="3:6" ht="21" customHeight="1">
      <c r="C499" s="3"/>
      <c r="D499" s="3"/>
      <c r="E499" s="3"/>
      <c r="F499" s="86"/>
    </row>
    <row r="500" spans="3:6" ht="21" customHeight="1">
      <c r="C500" s="3"/>
      <c r="D500" s="3"/>
      <c r="E500" s="3"/>
      <c r="F500" s="86"/>
    </row>
    <row r="501" spans="3:6" ht="21" customHeight="1">
      <c r="C501" s="3"/>
      <c r="D501" s="3"/>
      <c r="E501" s="3"/>
      <c r="F501" s="86"/>
    </row>
    <row r="502" spans="3:6" ht="21" customHeight="1">
      <c r="C502" s="3"/>
      <c r="D502" s="3"/>
      <c r="E502" s="3"/>
      <c r="F502" s="86"/>
    </row>
    <row r="503" spans="3:6" ht="21" customHeight="1">
      <c r="C503" s="3"/>
      <c r="D503" s="3"/>
      <c r="E503" s="3"/>
      <c r="F503" s="86"/>
    </row>
    <row r="504" spans="3:6" ht="21" customHeight="1">
      <c r="C504" s="3"/>
      <c r="D504" s="3"/>
      <c r="E504" s="3"/>
      <c r="F504" s="86"/>
    </row>
    <row r="505" spans="3:6" ht="21" customHeight="1">
      <c r="C505" s="3"/>
      <c r="D505" s="3"/>
      <c r="E505" s="3"/>
      <c r="F505" s="86"/>
    </row>
    <row r="506" spans="3:6" ht="21" customHeight="1">
      <c r="C506" s="3"/>
      <c r="D506" s="3"/>
      <c r="E506" s="3"/>
      <c r="F506" s="86"/>
    </row>
    <row r="507" spans="3:6" ht="21" customHeight="1">
      <c r="C507" s="3"/>
      <c r="D507" s="3"/>
      <c r="E507" s="3"/>
      <c r="F507" s="86"/>
    </row>
    <row r="508" spans="3:6" ht="21" customHeight="1">
      <c r="C508" s="3"/>
      <c r="D508" s="3"/>
      <c r="E508" s="3"/>
      <c r="F508" s="86"/>
    </row>
    <row r="509" spans="3:6" ht="21" customHeight="1">
      <c r="C509" s="3"/>
      <c r="D509" s="3"/>
      <c r="E509" s="3"/>
      <c r="F509" s="86"/>
    </row>
    <row r="510" spans="3:6" ht="21" customHeight="1">
      <c r="C510" s="3"/>
      <c r="D510" s="3"/>
      <c r="E510" s="3"/>
      <c r="F510" s="86"/>
    </row>
    <row r="511" spans="3:6" ht="21" customHeight="1">
      <c r="C511" s="3"/>
      <c r="D511" s="3"/>
      <c r="E511" s="3"/>
      <c r="F511" s="86"/>
    </row>
    <row r="512" spans="3:6" ht="21" customHeight="1">
      <c r="C512" s="3"/>
      <c r="D512" s="3"/>
      <c r="E512" s="3"/>
      <c r="F512" s="86"/>
    </row>
    <row r="513" spans="3:6" ht="21" customHeight="1">
      <c r="C513" s="3"/>
      <c r="D513" s="3"/>
      <c r="E513" s="3"/>
      <c r="F513" s="86"/>
    </row>
    <row r="514" spans="3:6" ht="21" customHeight="1">
      <c r="C514" s="3"/>
      <c r="D514" s="3"/>
      <c r="E514" s="3"/>
      <c r="F514" s="86"/>
    </row>
    <row r="515" spans="3:6" ht="21" customHeight="1">
      <c r="C515" s="3"/>
      <c r="D515" s="3"/>
      <c r="E515" s="3"/>
      <c r="F515" s="86"/>
    </row>
    <row r="516" spans="3:6" ht="21" customHeight="1">
      <c r="C516" s="3"/>
      <c r="D516" s="3"/>
      <c r="E516" s="3"/>
      <c r="F516" s="86"/>
    </row>
    <row r="517" spans="3:6" ht="21" customHeight="1">
      <c r="C517" s="3"/>
      <c r="D517" s="3"/>
      <c r="E517" s="3"/>
      <c r="F517" s="86"/>
    </row>
    <row r="518" spans="3:6" ht="21" customHeight="1">
      <c r="C518" s="3"/>
      <c r="D518" s="3"/>
      <c r="E518" s="3"/>
      <c r="F518" s="86"/>
    </row>
    <row r="519" spans="3:6" ht="21" customHeight="1">
      <c r="C519" s="3"/>
      <c r="D519" s="3"/>
      <c r="E519" s="3"/>
      <c r="F519" s="86"/>
    </row>
    <row r="520" spans="3:6" ht="21" customHeight="1">
      <c r="C520" s="3"/>
      <c r="D520" s="3"/>
      <c r="E520" s="3"/>
      <c r="F520" s="86"/>
    </row>
    <row r="521" spans="3:6" ht="21" customHeight="1">
      <c r="C521" s="3"/>
      <c r="D521" s="3"/>
      <c r="E521" s="3"/>
      <c r="F521" s="86"/>
    </row>
    <row r="522" spans="3:6" ht="21" customHeight="1">
      <c r="C522" s="3"/>
      <c r="D522" s="3"/>
      <c r="E522" s="3"/>
      <c r="F522" s="86"/>
    </row>
    <row r="523" spans="3:6" ht="21" customHeight="1">
      <c r="C523" s="3"/>
      <c r="D523" s="3"/>
      <c r="E523" s="3"/>
      <c r="F523" s="86"/>
    </row>
    <row r="524" spans="3:6" ht="21" customHeight="1">
      <c r="C524" s="3"/>
      <c r="D524" s="3"/>
      <c r="E524" s="3"/>
      <c r="F524" s="86"/>
    </row>
    <row r="525" spans="3:6" ht="21" customHeight="1">
      <c r="C525" s="3"/>
      <c r="D525" s="3"/>
      <c r="E525" s="3"/>
      <c r="F525" s="86"/>
    </row>
    <row r="526" spans="3:6" ht="21" customHeight="1">
      <c r="C526" s="3"/>
      <c r="D526" s="3"/>
      <c r="E526" s="3"/>
      <c r="F526" s="86"/>
    </row>
    <row r="527" spans="3:6" ht="21" customHeight="1">
      <c r="C527" s="3"/>
      <c r="D527" s="3"/>
      <c r="E527" s="3"/>
      <c r="F527" s="86"/>
    </row>
    <row r="528" spans="3:6" ht="21" customHeight="1">
      <c r="C528" s="3"/>
      <c r="D528" s="3"/>
      <c r="E528" s="3"/>
      <c r="F528" s="86"/>
    </row>
    <row r="529" spans="3:6" ht="21" customHeight="1">
      <c r="C529" s="3"/>
      <c r="D529" s="3"/>
      <c r="E529" s="3"/>
      <c r="F529" s="86"/>
    </row>
    <row r="530" spans="3:6" ht="21" customHeight="1">
      <c r="C530" s="3"/>
      <c r="D530" s="3"/>
      <c r="E530" s="3"/>
      <c r="F530" s="86"/>
    </row>
    <row r="531" spans="3:6" ht="21" customHeight="1">
      <c r="C531" s="3"/>
      <c r="D531" s="3"/>
      <c r="E531" s="3"/>
      <c r="F531" s="86"/>
    </row>
    <row r="532" spans="3:6" ht="21" customHeight="1">
      <c r="C532" s="3"/>
      <c r="D532" s="3"/>
      <c r="E532" s="3"/>
      <c r="F532" s="86"/>
    </row>
    <row r="533" spans="3:6" ht="21" customHeight="1">
      <c r="C533" s="3"/>
      <c r="D533" s="3"/>
      <c r="E533" s="3"/>
      <c r="F533" s="86"/>
    </row>
    <row r="534" spans="3:6" ht="21" customHeight="1">
      <c r="C534" s="3"/>
      <c r="D534" s="3"/>
      <c r="E534" s="3"/>
      <c r="F534" s="86"/>
    </row>
    <row r="535" spans="3:6" ht="21" customHeight="1">
      <c r="C535" s="3"/>
      <c r="D535" s="3"/>
      <c r="E535" s="3"/>
      <c r="F535" s="86"/>
    </row>
    <row r="536" spans="3:6" ht="21" customHeight="1">
      <c r="C536" s="3"/>
      <c r="D536" s="3"/>
      <c r="E536" s="3"/>
      <c r="F536" s="86"/>
    </row>
    <row r="537" spans="3:6" ht="21" customHeight="1">
      <c r="C537" s="3"/>
      <c r="D537" s="3"/>
      <c r="E537" s="3"/>
      <c r="F537" s="86"/>
    </row>
    <row r="538" spans="3:6" ht="21" customHeight="1">
      <c r="C538" s="3"/>
      <c r="D538" s="3"/>
      <c r="E538" s="3"/>
      <c r="F538" s="86"/>
    </row>
    <row r="539" spans="3:6" ht="21" customHeight="1">
      <c r="C539" s="3"/>
      <c r="D539" s="3"/>
      <c r="E539" s="3"/>
      <c r="F539" s="86"/>
    </row>
    <row r="540" spans="3:6" ht="21" customHeight="1">
      <c r="C540" s="3"/>
      <c r="D540" s="3"/>
      <c r="E540" s="3"/>
      <c r="F540" s="86"/>
    </row>
    <row r="541" spans="3:6" ht="21" customHeight="1">
      <c r="C541" s="3"/>
      <c r="D541" s="3"/>
      <c r="E541" s="3"/>
      <c r="F541" s="86"/>
    </row>
    <row r="542" spans="3:6" ht="21" customHeight="1">
      <c r="C542" s="3"/>
      <c r="D542" s="3"/>
      <c r="E542" s="3"/>
      <c r="F542" s="86"/>
    </row>
    <row r="543" spans="3:6" ht="21" customHeight="1">
      <c r="C543" s="3"/>
      <c r="D543" s="3"/>
      <c r="E543" s="3"/>
      <c r="F543" s="86"/>
    </row>
    <row r="544" spans="3:6" ht="21" customHeight="1">
      <c r="C544" s="3"/>
      <c r="D544" s="3"/>
      <c r="E544" s="3"/>
      <c r="F544" s="86"/>
    </row>
    <row r="545" spans="3:6" ht="21" customHeight="1">
      <c r="C545" s="3"/>
      <c r="D545" s="3"/>
      <c r="E545" s="3"/>
      <c r="F545" s="86"/>
    </row>
    <row r="546" spans="3:6" ht="21" customHeight="1">
      <c r="C546" s="3"/>
      <c r="D546" s="3"/>
      <c r="E546" s="3"/>
      <c r="F546" s="86"/>
    </row>
    <row r="547" spans="3:6" ht="21" customHeight="1">
      <c r="C547" s="3"/>
      <c r="D547" s="3"/>
      <c r="E547" s="3"/>
      <c r="F547" s="86"/>
    </row>
    <row r="548" spans="3:6" ht="21" customHeight="1">
      <c r="C548" s="3"/>
      <c r="D548" s="3"/>
      <c r="E548" s="3"/>
      <c r="F548" s="86"/>
    </row>
    <row r="549" spans="3:6" ht="21" customHeight="1">
      <c r="C549" s="3"/>
      <c r="D549" s="3"/>
      <c r="E549" s="3"/>
      <c r="F549" s="86"/>
    </row>
    <row r="550" spans="3:6" ht="21" customHeight="1">
      <c r="C550" s="3"/>
      <c r="D550" s="3"/>
      <c r="E550" s="3"/>
      <c r="F550" s="86"/>
    </row>
    <row r="551" spans="3:6" ht="21" customHeight="1">
      <c r="C551" s="3"/>
      <c r="D551" s="3"/>
      <c r="E551" s="3"/>
      <c r="F551" s="86"/>
    </row>
    <row r="552" spans="3:6" ht="21" customHeight="1">
      <c r="C552" s="3"/>
      <c r="D552" s="3"/>
      <c r="E552" s="3"/>
      <c r="F552" s="86"/>
    </row>
    <row r="553" spans="3:6" ht="21" customHeight="1">
      <c r="C553" s="3"/>
      <c r="D553" s="3"/>
      <c r="E553" s="3"/>
      <c r="F553" s="86"/>
    </row>
    <row r="554" spans="3:6" ht="21" customHeight="1">
      <c r="C554" s="3"/>
      <c r="D554" s="3"/>
      <c r="E554" s="3"/>
      <c r="F554" s="86"/>
    </row>
    <row r="555" spans="3:6" ht="21" customHeight="1">
      <c r="C555" s="3"/>
      <c r="D555" s="3"/>
      <c r="E555" s="3"/>
      <c r="F555" s="86"/>
    </row>
    <row r="556" spans="3:6" ht="21" customHeight="1">
      <c r="C556" s="3"/>
      <c r="D556" s="3"/>
      <c r="E556" s="3"/>
      <c r="F556" s="86"/>
    </row>
    <row r="557" spans="3:6" ht="21" customHeight="1">
      <c r="C557" s="3"/>
      <c r="D557" s="3"/>
      <c r="E557" s="3"/>
      <c r="F557" s="86"/>
    </row>
    <row r="558" spans="3:6" ht="21" customHeight="1">
      <c r="C558" s="3"/>
      <c r="D558" s="3"/>
      <c r="E558" s="3"/>
      <c r="F558" s="86"/>
    </row>
    <row r="559" spans="3:6" ht="21" customHeight="1">
      <c r="C559" s="3"/>
      <c r="D559" s="3"/>
      <c r="E559" s="3"/>
      <c r="F559" s="86"/>
    </row>
    <row r="560" spans="3:6" ht="21" customHeight="1">
      <c r="C560" s="3"/>
      <c r="D560" s="3"/>
      <c r="E560" s="3"/>
      <c r="F560" s="86"/>
    </row>
    <row r="561" spans="3:6" ht="21" customHeight="1">
      <c r="C561" s="3"/>
      <c r="D561" s="3"/>
      <c r="E561" s="3"/>
      <c r="F561" s="86"/>
    </row>
    <row r="562" spans="3:6" ht="21" customHeight="1">
      <c r="C562" s="3"/>
      <c r="D562" s="3"/>
      <c r="E562" s="3"/>
      <c r="F562" s="86"/>
    </row>
    <row r="563" spans="3:6" ht="21" customHeight="1">
      <c r="C563" s="3"/>
      <c r="D563" s="3"/>
      <c r="E563" s="3"/>
      <c r="F563" s="86"/>
    </row>
    <row r="564" spans="3:6" ht="21" customHeight="1">
      <c r="C564" s="3"/>
      <c r="D564" s="3"/>
      <c r="E564" s="3"/>
      <c r="F564" s="86"/>
    </row>
    <row r="565" spans="3:6" ht="21" customHeight="1">
      <c r="C565" s="3"/>
      <c r="D565" s="3"/>
      <c r="E565" s="3"/>
      <c r="F565" s="86"/>
    </row>
    <row r="566" spans="3:6" ht="21" customHeight="1">
      <c r="C566" s="3"/>
      <c r="D566" s="3"/>
      <c r="E566" s="3"/>
      <c r="F566" s="86"/>
    </row>
    <row r="567" spans="3:6" ht="21" customHeight="1">
      <c r="C567" s="3"/>
      <c r="D567" s="3"/>
      <c r="E567" s="3"/>
      <c r="F567" s="86"/>
    </row>
    <row r="568" spans="3:6" ht="21" customHeight="1">
      <c r="C568" s="3"/>
      <c r="D568" s="3"/>
      <c r="E568" s="3"/>
      <c r="F568" s="86"/>
    </row>
    <row r="569" spans="3:6" ht="21" customHeight="1">
      <c r="C569" s="3"/>
      <c r="D569" s="3"/>
      <c r="E569" s="3"/>
      <c r="F569" s="86"/>
    </row>
    <row r="570" spans="3:6" ht="21" customHeight="1">
      <c r="C570" s="3"/>
      <c r="D570" s="3"/>
      <c r="E570" s="3"/>
      <c r="F570" s="86"/>
    </row>
    <row r="571" spans="3:6" ht="21" customHeight="1">
      <c r="C571" s="3"/>
      <c r="D571" s="3"/>
      <c r="E571" s="3"/>
      <c r="F571" s="86"/>
    </row>
    <row r="572" spans="3:6" ht="21" customHeight="1">
      <c r="C572" s="3"/>
      <c r="D572" s="3"/>
      <c r="E572" s="3"/>
      <c r="F572" s="86"/>
    </row>
    <row r="573" spans="3:6" ht="21" customHeight="1">
      <c r="C573" s="3"/>
      <c r="D573" s="3"/>
      <c r="E573" s="3"/>
      <c r="F573" s="86"/>
    </row>
    <row r="574" spans="3:6" ht="21" customHeight="1">
      <c r="C574" s="3"/>
      <c r="D574" s="3"/>
      <c r="E574" s="3"/>
      <c r="F574" s="86"/>
    </row>
    <row r="575" spans="3:6" ht="21" customHeight="1">
      <c r="C575" s="3"/>
      <c r="D575" s="3"/>
      <c r="E575" s="3"/>
      <c r="F575" s="86"/>
    </row>
    <row r="576" spans="3:6" ht="21" customHeight="1">
      <c r="C576" s="3"/>
      <c r="D576" s="3"/>
      <c r="E576" s="3"/>
      <c r="F576" s="86"/>
    </row>
    <row r="577" spans="3:6" ht="21" customHeight="1">
      <c r="C577" s="3"/>
      <c r="D577" s="3"/>
      <c r="E577" s="3"/>
      <c r="F577" s="86"/>
    </row>
    <row r="578" spans="3:6" ht="21" customHeight="1">
      <c r="C578" s="3"/>
      <c r="D578" s="3"/>
      <c r="E578" s="3"/>
      <c r="F578" s="86"/>
    </row>
    <row r="579" spans="3:6" ht="21" customHeight="1">
      <c r="C579" s="3"/>
      <c r="D579" s="3"/>
      <c r="E579" s="3"/>
      <c r="F579" s="86"/>
    </row>
    <row r="580" spans="3:6" ht="21" customHeight="1">
      <c r="C580" s="3"/>
      <c r="D580" s="3"/>
      <c r="E580" s="3"/>
      <c r="F580" s="86"/>
    </row>
    <row r="581" spans="3:6" ht="21" customHeight="1">
      <c r="C581" s="3"/>
      <c r="D581" s="3"/>
      <c r="E581" s="3"/>
      <c r="F581" s="86"/>
    </row>
    <row r="582" spans="3:6" ht="21" customHeight="1">
      <c r="C582" s="3"/>
      <c r="D582" s="3"/>
      <c r="E582" s="3"/>
      <c r="F582" s="86"/>
    </row>
    <row r="583" spans="3:6" ht="21" customHeight="1">
      <c r="C583" s="3"/>
      <c r="D583" s="3"/>
      <c r="E583" s="3"/>
      <c r="F583" s="86"/>
    </row>
    <row r="584" spans="3:6" ht="21" customHeight="1">
      <c r="C584" s="3"/>
      <c r="D584" s="3"/>
      <c r="E584" s="3"/>
      <c r="F584" s="86"/>
    </row>
    <row r="585" spans="3:6" ht="21" customHeight="1">
      <c r="C585" s="3"/>
      <c r="D585" s="3"/>
      <c r="E585" s="3"/>
      <c r="F585" s="86"/>
    </row>
    <row r="586" spans="3:6" ht="21" customHeight="1">
      <c r="C586" s="3"/>
      <c r="D586" s="3"/>
      <c r="E586" s="3"/>
      <c r="F586" s="86"/>
    </row>
    <row r="587" spans="3:6" ht="21" customHeight="1">
      <c r="C587" s="3"/>
      <c r="D587" s="3"/>
      <c r="E587" s="3"/>
      <c r="F587" s="86"/>
    </row>
    <row r="588" spans="3:6" ht="21" customHeight="1">
      <c r="C588" s="3"/>
      <c r="D588" s="3"/>
      <c r="E588" s="3"/>
      <c r="F588" s="86"/>
    </row>
    <row r="589" spans="3:6" ht="21" customHeight="1">
      <c r="C589" s="3"/>
      <c r="D589" s="3"/>
      <c r="E589" s="3"/>
      <c r="F589" s="86"/>
    </row>
    <row r="590" spans="3:6" ht="21" customHeight="1">
      <c r="C590" s="3"/>
      <c r="D590" s="3"/>
      <c r="E590" s="3"/>
      <c r="F590" s="86"/>
    </row>
    <row r="591" spans="3:6" ht="21" customHeight="1">
      <c r="C591" s="3"/>
      <c r="D591" s="3"/>
      <c r="E591" s="3"/>
      <c r="F591" s="86"/>
    </row>
    <row r="592" spans="3:6" ht="21" customHeight="1">
      <c r="C592" s="3"/>
      <c r="D592" s="3"/>
      <c r="E592" s="3"/>
      <c r="F592" s="86"/>
    </row>
    <row r="593" spans="3:6" ht="21" customHeight="1">
      <c r="C593" s="3"/>
      <c r="D593" s="3"/>
      <c r="E593" s="3"/>
      <c r="F593" s="86"/>
    </row>
    <row r="594" spans="3:6" ht="21" customHeight="1">
      <c r="C594" s="3"/>
      <c r="D594" s="3"/>
      <c r="E594" s="3"/>
      <c r="F594" s="86"/>
    </row>
    <row r="595" spans="3:6" ht="21" customHeight="1">
      <c r="C595" s="3"/>
      <c r="D595" s="3"/>
      <c r="E595" s="3"/>
      <c r="F595" s="86"/>
    </row>
    <row r="596" spans="3:6" ht="21" customHeight="1">
      <c r="C596" s="3"/>
      <c r="D596" s="3"/>
      <c r="E596" s="3"/>
      <c r="F596" s="86"/>
    </row>
    <row r="597" spans="3:6" ht="21" customHeight="1">
      <c r="C597" s="3"/>
      <c r="D597" s="3"/>
      <c r="E597" s="3"/>
      <c r="F597" s="86"/>
    </row>
    <row r="598" spans="3:6" ht="21" customHeight="1">
      <c r="C598" s="3"/>
      <c r="D598" s="3"/>
      <c r="E598" s="3"/>
      <c r="F598" s="86"/>
    </row>
    <row r="599" spans="3:6" ht="21" customHeight="1">
      <c r="C599" s="3"/>
      <c r="D599" s="3"/>
      <c r="E599" s="3"/>
      <c r="F599" s="86"/>
    </row>
    <row r="600" spans="3:6" ht="21" customHeight="1">
      <c r="C600" s="3"/>
      <c r="D600" s="3"/>
      <c r="E600" s="3"/>
      <c r="F600" s="86"/>
    </row>
    <row r="601" spans="3:6" ht="21" customHeight="1">
      <c r="C601" s="3"/>
      <c r="D601" s="3"/>
      <c r="E601" s="3"/>
      <c r="F601" s="86"/>
    </row>
    <row r="602" spans="3:6" ht="21" customHeight="1">
      <c r="C602" s="3"/>
      <c r="D602" s="3"/>
      <c r="E602" s="3"/>
      <c r="F602" s="86"/>
    </row>
    <row r="603" spans="3:6" ht="21" customHeight="1">
      <c r="C603" s="3"/>
      <c r="D603" s="3"/>
      <c r="E603" s="3"/>
      <c r="F603" s="86"/>
    </row>
    <row r="604" spans="3:6" ht="21" customHeight="1">
      <c r="C604" s="3"/>
      <c r="D604" s="3"/>
      <c r="E604" s="3"/>
      <c r="F604" s="86"/>
    </row>
    <row r="605" spans="3:6" ht="21" customHeight="1">
      <c r="C605" s="3"/>
      <c r="D605" s="3"/>
      <c r="E605" s="3"/>
      <c r="F605" s="86"/>
    </row>
    <row r="606" spans="3:6" ht="21" customHeight="1">
      <c r="C606" s="3"/>
      <c r="D606" s="3"/>
      <c r="E606" s="3"/>
      <c r="F606" s="86"/>
    </row>
    <row r="607" spans="3:6" ht="21" customHeight="1">
      <c r="C607" s="3"/>
      <c r="D607" s="3"/>
      <c r="E607" s="3"/>
      <c r="F607" s="86"/>
    </row>
    <row r="608" spans="3:6" ht="21" customHeight="1">
      <c r="C608" s="3"/>
      <c r="D608" s="3"/>
      <c r="E608" s="3"/>
      <c r="F608" s="86"/>
    </row>
    <row r="609" spans="3:6" ht="21" customHeight="1">
      <c r="C609" s="3"/>
      <c r="D609" s="3"/>
      <c r="E609" s="3"/>
      <c r="F609" s="86"/>
    </row>
    <row r="610" spans="3:6" ht="21" customHeight="1">
      <c r="C610" s="3"/>
      <c r="D610" s="3"/>
      <c r="E610" s="3"/>
      <c r="F610" s="86"/>
    </row>
    <row r="611" spans="3:6" ht="21" customHeight="1">
      <c r="C611" s="3"/>
      <c r="D611" s="3"/>
      <c r="E611" s="3"/>
      <c r="F611" s="86"/>
    </row>
    <row r="612" spans="3:6" ht="21" customHeight="1">
      <c r="C612" s="3"/>
      <c r="D612" s="3"/>
      <c r="E612" s="3"/>
      <c r="F612" s="86"/>
    </row>
    <row r="613" spans="3:6" ht="21" customHeight="1">
      <c r="C613" s="3"/>
      <c r="D613" s="3"/>
      <c r="E613" s="3"/>
      <c r="F613" s="86"/>
    </row>
    <row r="614" spans="3:6" ht="21" customHeight="1">
      <c r="C614" s="3"/>
      <c r="D614" s="3"/>
      <c r="E614" s="3"/>
      <c r="F614" s="86"/>
    </row>
    <row r="615" spans="3:6" ht="21" customHeight="1">
      <c r="C615" s="3"/>
      <c r="D615" s="3"/>
      <c r="E615" s="3"/>
      <c r="F615" s="86"/>
    </row>
    <row r="616" spans="3:6" ht="21" customHeight="1">
      <c r="C616" s="3"/>
      <c r="D616" s="3"/>
      <c r="E616" s="3"/>
      <c r="F616" s="86"/>
    </row>
    <row r="617" spans="3:6" ht="21" customHeight="1">
      <c r="C617" s="3"/>
      <c r="D617" s="3"/>
      <c r="E617" s="3"/>
      <c r="F617" s="86"/>
    </row>
    <row r="618" spans="3:6" ht="21" customHeight="1">
      <c r="C618" s="3"/>
      <c r="D618" s="3"/>
      <c r="E618" s="3"/>
      <c r="F618" s="86"/>
    </row>
    <row r="619" spans="3:6" ht="21" customHeight="1">
      <c r="C619" s="3"/>
      <c r="D619" s="3"/>
      <c r="E619" s="3"/>
      <c r="F619" s="86"/>
    </row>
    <row r="620" spans="3:6" ht="21" customHeight="1">
      <c r="C620" s="3"/>
      <c r="D620" s="3"/>
      <c r="E620" s="3"/>
      <c r="F620" s="86"/>
    </row>
    <row r="621" spans="3:6" ht="21" customHeight="1">
      <c r="C621" s="3"/>
      <c r="D621" s="3"/>
      <c r="E621" s="3"/>
      <c r="F621" s="86"/>
    </row>
    <row r="622" spans="3:6" ht="21" customHeight="1">
      <c r="C622" s="3"/>
      <c r="D622" s="3"/>
      <c r="E622" s="3"/>
      <c r="F622" s="86"/>
    </row>
    <row r="623" spans="3:6" ht="21" customHeight="1">
      <c r="C623" s="3"/>
      <c r="D623" s="3"/>
      <c r="E623" s="3"/>
      <c r="F623" s="86"/>
    </row>
    <row r="624" spans="3:6" ht="21" customHeight="1">
      <c r="C624" s="3"/>
      <c r="D624" s="3"/>
      <c r="E624" s="3"/>
      <c r="F624" s="86"/>
    </row>
    <row r="625" spans="3:6" ht="21" customHeight="1">
      <c r="C625" s="3"/>
      <c r="D625" s="3"/>
      <c r="E625" s="3"/>
      <c r="F625" s="86"/>
    </row>
    <row r="626" spans="3:6" ht="21" customHeight="1">
      <c r="C626" s="3"/>
      <c r="D626" s="3"/>
      <c r="E626" s="3"/>
      <c r="F626" s="86"/>
    </row>
    <row r="627" spans="3:6" ht="21" customHeight="1">
      <c r="C627" s="3"/>
      <c r="D627" s="3"/>
      <c r="E627" s="3"/>
      <c r="F627" s="86"/>
    </row>
    <row r="628" spans="3:6" ht="21" customHeight="1">
      <c r="C628" s="3"/>
      <c r="D628" s="3"/>
      <c r="E628" s="3"/>
      <c r="F628" s="86"/>
    </row>
    <row r="629" spans="3:6" ht="21" customHeight="1">
      <c r="C629" s="3"/>
      <c r="D629" s="3"/>
      <c r="E629" s="3"/>
      <c r="F629" s="86"/>
    </row>
    <row r="630" spans="3:6" ht="21" customHeight="1">
      <c r="C630" s="3"/>
      <c r="D630" s="3"/>
      <c r="E630" s="3"/>
      <c r="F630" s="86"/>
    </row>
    <row r="631" spans="3:6" ht="21" customHeight="1">
      <c r="C631" s="3"/>
      <c r="D631" s="3"/>
      <c r="E631" s="3"/>
      <c r="F631" s="86"/>
    </row>
    <row r="632" spans="3:6" ht="21" customHeight="1">
      <c r="C632" s="3"/>
      <c r="D632" s="3"/>
      <c r="E632" s="3"/>
      <c r="F632" s="86"/>
    </row>
    <row r="633" spans="3:6" ht="21" customHeight="1">
      <c r="C633" s="3"/>
      <c r="D633" s="3"/>
      <c r="E633" s="3"/>
      <c r="F633" s="86"/>
    </row>
    <row r="634" spans="3:6" ht="21" customHeight="1">
      <c r="C634" s="3"/>
      <c r="D634" s="3"/>
      <c r="E634" s="3"/>
      <c r="F634" s="86"/>
    </row>
    <row r="635" spans="3:6" ht="21" customHeight="1">
      <c r="C635" s="3"/>
      <c r="D635" s="3"/>
      <c r="E635" s="3"/>
      <c r="F635" s="86"/>
    </row>
    <row r="636" spans="3:6" ht="21" customHeight="1">
      <c r="C636" s="3"/>
      <c r="D636" s="3"/>
      <c r="E636" s="3"/>
      <c r="F636" s="86"/>
    </row>
    <row r="637" spans="3:6" ht="21" customHeight="1">
      <c r="C637" s="3"/>
      <c r="D637" s="3"/>
      <c r="E637" s="3"/>
      <c r="F637" s="86"/>
    </row>
    <row r="638" spans="3:6" ht="21" customHeight="1">
      <c r="C638" s="3"/>
      <c r="D638" s="3"/>
      <c r="E638" s="3"/>
      <c r="F638" s="86"/>
    </row>
    <row r="639" spans="3:6" ht="21" customHeight="1">
      <c r="C639" s="3"/>
      <c r="D639" s="3"/>
      <c r="E639" s="3"/>
      <c r="F639" s="86"/>
    </row>
    <row r="640" spans="3:6" ht="21" customHeight="1">
      <c r="C640" s="3"/>
      <c r="D640" s="3"/>
      <c r="E640" s="3"/>
      <c r="F640" s="86"/>
    </row>
    <row r="641" spans="3:6" ht="21" customHeight="1">
      <c r="C641" s="3"/>
      <c r="D641" s="3"/>
      <c r="E641" s="3"/>
      <c r="F641" s="86"/>
    </row>
    <row r="642" spans="3:6" ht="21" customHeight="1">
      <c r="C642" s="3"/>
      <c r="D642" s="3"/>
      <c r="E642" s="3"/>
      <c r="F642" s="86"/>
    </row>
    <row r="643" spans="3:6" ht="21" customHeight="1">
      <c r="C643" s="3"/>
      <c r="D643" s="3"/>
      <c r="E643" s="3"/>
      <c r="F643" s="86"/>
    </row>
    <row r="644" spans="3:6" ht="21" customHeight="1">
      <c r="C644" s="3"/>
      <c r="D644" s="3"/>
      <c r="E644" s="3"/>
      <c r="F644" s="86"/>
    </row>
    <row r="645" spans="3:6" ht="21" customHeight="1">
      <c r="C645" s="3"/>
      <c r="D645" s="3"/>
      <c r="E645" s="3"/>
      <c r="F645" s="86"/>
    </row>
    <row r="646" spans="3:6" ht="21" customHeight="1">
      <c r="C646" s="3"/>
      <c r="D646" s="3"/>
      <c r="E646" s="3"/>
      <c r="F646" s="86"/>
    </row>
    <row r="647" spans="3:6" ht="21" customHeight="1">
      <c r="C647" s="3"/>
      <c r="D647" s="3"/>
      <c r="E647" s="3"/>
      <c r="F647" s="86"/>
    </row>
    <row r="648" spans="3:6" ht="21" customHeight="1">
      <c r="C648" s="3"/>
      <c r="D648" s="3"/>
      <c r="E648" s="3"/>
      <c r="F648" s="86"/>
    </row>
    <row r="649" spans="3:6" ht="21" customHeight="1">
      <c r="C649" s="3"/>
      <c r="D649" s="3"/>
      <c r="E649" s="3"/>
      <c r="F649" s="86"/>
    </row>
    <row r="650" spans="3:6" ht="21" customHeight="1">
      <c r="C650" s="3"/>
      <c r="D650" s="3"/>
      <c r="E650" s="3"/>
      <c r="F650" s="86"/>
    </row>
    <row r="651" spans="3:6" ht="21" customHeight="1">
      <c r="C651" s="3"/>
      <c r="D651" s="3"/>
      <c r="E651" s="3"/>
      <c r="F651" s="86"/>
    </row>
    <row r="652" spans="3:6" ht="21" customHeight="1">
      <c r="C652" s="3"/>
      <c r="D652" s="3"/>
      <c r="E652" s="3"/>
      <c r="F652" s="86"/>
    </row>
    <row r="653" spans="3:6" ht="21" customHeight="1">
      <c r="C653" s="3"/>
      <c r="D653" s="3"/>
      <c r="E653" s="3"/>
      <c r="F653" s="86"/>
    </row>
    <row r="654" spans="3:6" ht="21" customHeight="1">
      <c r="C654" s="3"/>
      <c r="D654" s="3"/>
      <c r="E654" s="3"/>
      <c r="F654" s="86"/>
    </row>
    <row r="655" spans="3:6" ht="21" customHeight="1">
      <c r="C655" s="3"/>
      <c r="D655" s="3"/>
      <c r="E655" s="3"/>
      <c r="F655" s="86"/>
    </row>
    <row r="656" spans="3:6" ht="21" customHeight="1">
      <c r="C656" s="3"/>
      <c r="D656" s="3"/>
      <c r="E656" s="3"/>
      <c r="F656" s="86"/>
    </row>
    <row r="657" spans="3:6" ht="21" customHeight="1">
      <c r="C657" s="3"/>
      <c r="D657" s="3"/>
      <c r="E657" s="3"/>
      <c r="F657" s="86"/>
    </row>
    <row r="658" spans="3:6" ht="21" customHeight="1">
      <c r="C658" s="3"/>
      <c r="D658" s="3"/>
      <c r="E658" s="3"/>
      <c r="F658" s="86"/>
    </row>
    <row r="659" spans="3:6" ht="21" customHeight="1">
      <c r="C659" s="3"/>
      <c r="D659" s="3"/>
      <c r="E659" s="3"/>
      <c r="F659" s="86"/>
    </row>
    <row r="660" spans="3:6" ht="21" customHeight="1">
      <c r="C660" s="3"/>
      <c r="D660" s="3"/>
      <c r="E660" s="3"/>
      <c r="F660" s="86"/>
    </row>
    <row r="661" spans="3:6" ht="21" customHeight="1">
      <c r="C661" s="3"/>
      <c r="D661" s="3"/>
      <c r="E661" s="3"/>
      <c r="F661" s="86"/>
    </row>
    <row r="662" spans="3:6" ht="21" customHeight="1">
      <c r="C662" s="3"/>
      <c r="D662" s="3"/>
      <c r="E662" s="3"/>
      <c r="F662" s="86"/>
    </row>
    <row r="663" spans="3:6" ht="21" customHeight="1">
      <c r="C663" s="3"/>
      <c r="D663" s="3"/>
      <c r="E663" s="3"/>
      <c r="F663" s="86"/>
    </row>
    <row r="664" spans="3:6" ht="21" customHeight="1">
      <c r="C664" s="3"/>
      <c r="D664" s="3"/>
      <c r="E664" s="3"/>
      <c r="F664" s="86"/>
    </row>
    <row r="665" spans="3:6" ht="21" customHeight="1">
      <c r="C665" s="3"/>
      <c r="D665" s="3"/>
      <c r="E665" s="3"/>
      <c r="F665" s="86"/>
    </row>
    <row r="666" spans="3:6" ht="21" customHeight="1">
      <c r="C666" s="3"/>
      <c r="D666" s="3"/>
      <c r="E666" s="3"/>
      <c r="F666" s="86"/>
    </row>
    <row r="667" spans="3:6" ht="21" customHeight="1">
      <c r="C667" s="3"/>
      <c r="D667" s="3"/>
      <c r="E667" s="3"/>
      <c r="F667" s="86"/>
    </row>
    <row r="668" spans="3:6" ht="21" customHeight="1">
      <c r="C668" s="3"/>
      <c r="D668" s="3"/>
      <c r="E668" s="3"/>
      <c r="F668" s="86"/>
    </row>
    <row r="669" spans="3:6" ht="21" customHeight="1">
      <c r="C669" s="3"/>
      <c r="D669" s="3"/>
      <c r="E669" s="3"/>
      <c r="F669" s="86"/>
    </row>
    <row r="670" spans="3:6" ht="21" customHeight="1">
      <c r="C670" s="3"/>
      <c r="D670" s="3"/>
      <c r="E670" s="3"/>
      <c r="F670" s="86"/>
    </row>
    <row r="671" spans="3:6" ht="21" customHeight="1">
      <c r="C671" s="3"/>
      <c r="D671" s="3"/>
      <c r="E671" s="3"/>
      <c r="F671" s="86"/>
    </row>
    <row r="672" spans="3:6" ht="21" customHeight="1">
      <c r="C672" s="3"/>
      <c r="D672" s="3"/>
      <c r="E672" s="3"/>
      <c r="F672" s="86"/>
    </row>
    <row r="673" spans="3:6" ht="21" customHeight="1">
      <c r="C673" s="3"/>
      <c r="D673" s="3"/>
      <c r="E673" s="3"/>
      <c r="F673" s="86"/>
    </row>
    <row r="674" spans="3:6" ht="21" customHeight="1">
      <c r="C674" s="3"/>
      <c r="D674" s="3"/>
      <c r="E674" s="3"/>
      <c r="F674" s="86"/>
    </row>
    <row r="675" spans="3:6" ht="21" customHeight="1">
      <c r="C675" s="3"/>
      <c r="D675" s="3"/>
      <c r="E675" s="3"/>
      <c r="F675" s="86"/>
    </row>
    <row r="676" spans="3:6" ht="21" customHeight="1">
      <c r="C676" s="3"/>
      <c r="D676" s="3"/>
      <c r="E676" s="3"/>
      <c r="F676" s="86"/>
    </row>
    <row r="677" spans="3:6" ht="21" customHeight="1">
      <c r="C677" s="3"/>
      <c r="D677" s="3"/>
      <c r="E677" s="3"/>
      <c r="F677" s="86"/>
    </row>
    <row r="678" spans="3:6" ht="21" customHeight="1">
      <c r="C678" s="3"/>
      <c r="D678" s="3"/>
      <c r="E678" s="3"/>
      <c r="F678" s="86"/>
    </row>
    <row r="679" spans="3:6" ht="21" customHeight="1">
      <c r="C679" s="3"/>
      <c r="D679" s="3"/>
      <c r="E679" s="3"/>
      <c r="F679" s="86"/>
    </row>
    <row r="680" spans="3:6" ht="21" customHeight="1">
      <c r="C680" s="3"/>
      <c r="D680" s="3"/>
      <c r="E680" s="3"/>
      <c r="F680" s="86"/>
    </row>
    <row r="681" spans="3:6" ht="21" customHeight="1">
      <c r="C681" s="3"/>
      <c r="D681" s="3"/>
      <c r="E681" s="3"/>
      <c r="F681" s="86"/>
    </row>
    <row r="682" spans="3:6" ht="21" customHeight="1">
      <c r="C682" s="3"/>
      <c r="D682" s="3"/>
      <c r="E682" s="3"/>
      <c r="F682" s="86"/>
    </row>
    <row r="683" spans="3:6" ht="21" customHeight="1">
      <c r="C683" s="3"/>
      <c r="D683" s="3"/>
      <c r="E683" s="3"/>
      <c r="F683" s="86"/>
    </row>
    <row r="684" spans="3:6" ht="21" customHeight="1">
      <c r="C684" s="3"/>
      <c r="D684" s="3"/>
      <c r="E684" s="3"/>
      <c r="F684" s="86"/>
    </row>
    <row r="685" spans="3:6" ht="21" customHeight="1">
      <c r="C685" s="3"/>
      <c r="D685" s="3"/>
      <c r="E685" s="3"/>
      <c r="F685" s="86"/>
    </row>
    <row r="686" spans="3:6" ht="21" customHeight="1">
      <c r="C686" s="3"/>
      <c r="D686" s="3"/>
      <c r="E686" s="3"/>
      <c r="F686" s="86"/>
    </row>
    <row r="687" spans="3:6" ht="21" customHeight="1">
      <c r="C687" s="3"/>
      <c r="D687" s="3"/>
      <c r="E687" s="3"/>
      <c r="F687" s="86"/>
    </row>
    <row r="688" spans="3:6" ht="21" customHeight="1">
      <c r="C688" s="3"/>
      <c r="D688" s="3"/>
      <c r="E688" s="3"/>
      <c r="F688" s="86"/>
    </row>
    <row r="689" spans="3:6" ht="21" customHeight="1">
      <c r="C689" s="3"/>
      <c r="D689" s="3"/>
      <c r="E689" s="3"/>
      <c r="F689" s="86"/>
    </row>
    <row r="690" spans="3:6" ht="21" customHeight="1">
      <c r="C690" s="3"/>
      <c r="D690" s="3"/>
      <c r="E690" s="3"/>
      <c r="F690" s="86"/>
    </row>
    <row r="691" spans="3:6" ht="21" customHeight="1">
      <c r="C691" s="3"/>
      <c r="D691" s="3"/>
      <c r="E691" s="3"/>
      <c r="F691" s="86"/>
    </row>
    <row r="692" spans="3:6" ht="21" customHeight="1">
      <c r="C692" s="3"/>
      <c r="D692" s="3"/>
      <c r="E692" s="3"/>
      <c r="F692" s="86"/>
    </row>
    <row r="693" spans="3:6" ht="21" customHeight="1">
      <c r="C693" s="3"/>
      <c r="D693" s="3"/>
      <c r="E693" s="3"/>
      <c r="F693" s="86"/>
    </row>
    <row r="694" spans="3:6" ht="21" customHeight="1">
      <c r="C694" s="3"/>
      <c r="D694" s="3"/>
      <c r="E694" s="3"/>
      <c r="F694" s="86"/>
    </row>
    <row r="695" spans="3:6" ht="21" customHeight="1">
      <c r="C695" s="3"/>
      <c r="D695" s="3"/>
      <c r="E695" s="3"/>
      <c r="F695" s="86"/>
    </row>
    <row r="696" spans="3:6" ht="21" customHeight="1">
      <c r="C696" s="3"/>
      <c r="D696" s="3"/>
      <c r="E696" s="3"/>
      <c r="F696" s="86"/>
    </row>
    <row r="697" spans="3:6" ht="21" customHeight="1">
      <c r="C697" s="3"/>
      <c r="D697" s="3"/>
      <c r="E697" s="3"/>
      <c r="F697" s="86"/>
    </row>
    <row r="698" spans="3:6" ht="21" customHeight="1">
      <c r="C698" s="3"/>
      <c r="D698" s="3"/>
      <c r="E698" s="3"/>
      <c r="F698" s="86"/>
    </row>
    <row r="699" spans="3:6" ht="21" customHeight="1">
      <c r="C699" s="3"/>
      <c r="D699" s="3"/>
      <c r="E699" s="3"/>
      <c r="F699" s="86"/>
    </row>
    <row r="700" spans="3:6" ht="21" customHeight="1">
      <c r="C700" s="3"/>
      <c r="D700" s="3"/>
      <c r="E700" s="3"/>
      <c r="F700" s="86"/>
    </row>
    <row r="701" spans="3:6" ht="21" customHeight="1">
      <c r="C701" s="3"/>
      <c r="D701" s="3"/>
      <c r="E701" s="3"/>
      <c r="F701" s="86"/>
    </row>
    <row r="702" spans="3:6" ht="21" customHeight="1">
      <c r="C702" s="3"/>
      <c r="D702" s="3"/>
      <c r="E702" s="3"/>
      <c r="F702" s="86"/>
    </row>
    <row r="703" spans="3:6" ht="21" customHeight="1">
      <c r="C703" s="3"/>
      <c r="D703" s="3"/>
      <c r="E703" s="3"/>
      <c r="F703" s="86"/>
    </row>
    <row r="704" spans="3:6" ht="21" customHeight="1">
      <c r="C704" s="3"/>
      <c r="D704" s="3"/>
      <c r="E704" s="3"/>
      <c r="F704" s="86"/>
    </row>
    <row r="705" spans="3:6" ht="21" customHeight="1">
      <c r="C705" s="3"/>
      <c r="D705" s="3"/>
      <c r="E705" s="3"/>
      <c r="F705" s="86"/>
    </row>
    <row r="706" spans="3:6" ht="21" customHeight="1">
      <c r="C706" s="3"/>
      <c r="D706" s="3"/>
      <c r="E706" s="3"/>
      <c r="F706" s="86"/>
    </row>
    <row r="707" spans="3:6" ht="21" customHeight="1">
      <c r="C707" s="3"/>
      <c r="D707" s="3"/>
      <c r="E707" s="3"/>
      <c r="F707" s="86"/>
    </row>
    <row r="708" spans="3:6" ht="21" customHeight="1">
      <c r="C708" s="3"/>
      <c r="D708" s="3"/>
      <c r="E708" s="3"/>
      <c r="F708" s="86"/>
    </row>
    <row r="709" spans="3:6" ht="21" customHeight="1">
      <c r="C709" s="3"/>
      <c r="D709" s="3"/>
      <c r="E709" s="3"/>
      <c r="F709" s="86"/>
    </row>
    <row r="710" spans="3:6" ht="21" customHeight="1">
      <c r="C710" s="3"/>
      <c r="D710" s="3"/>
      <c r="E710" s="3"/>
      <c r="F710" s="86"/>
    </row>
    <row r="711" spans="3:6" ht="21" customHeight="1">
      <c r="C711" s="3"/>
      <c r="D711" s="3"/>
      <c r="E711" s="3"/>
      <c r="F711" s="86"/>
    </row>
    <row r="712" spans="3:6" ht="21" customHeight="1">
      <c r="C712" s="3"/>
      <c r="D712" s="3"/>
      <c r="E712" s="3"/>
      <c r="F712" s="86"/>
    </row>
    <row r="713" spans="3:6" ht="21" customHeight="1">
      <c r="C713" s="3"/>
      <c r="D713" s="3"/>
      <c r="E713" s="3"/>
      <c r="F713" s="86"/>
    </row>
    <row r="714" spans="3:6" ht="21" customHeight="1">
      <c r="C714" s="3"/>
      <c r="D714" s="3"/>
      <c r="E714" s="3"/>
      <c r="F714" s="86"/>
    </row>
    <row r="715" spans="3:6" ht="21" customHeight="1">
      <c r="C715" s="3"/>
      <c r="D715" s="3"/>
      <c r="E715" s="3"/>
      <c r="F715" s="86"/>
    </row>
    <row r="716" spans="3:6" ht="21" customHeight="1">
      <c r="C716" s="3"/>
      <c r="D716" s="3"/>
      <c r="E716" s="3"/>
      <c r="F716" s="86"/>
    </row>
    <row r="717" spans="3:6" ht="21" customHeight="1">
      <c r="C717" s="3"/>
      <c r="D717" s="3"/>
      <c r="E717" s="3"/>
      <c r="F717" s="86"/>
    </row>
    <row r="718" spans="3:6" ht="21" customHeight="1">
      <c r="C718" s="3"/>
      <c r="D718" s="3"/>
      <c r="E718" s="3"/>
      <c r="F718" s="86"/>
    </row>
    <row r="719" spans="3:6" ht="21" customHeight="1">
      <c r="C719" s="3"/>
      <c r="D719" s="3"/>
      <c r="E719" s="3"/>
      <c r="F719" s="86"/>
    </row>
    <row r="720" spans="3:6" ht="21" customHeight="1">
      <c r="C720" s="3"/>
      <c r="D720" s="3"/>
      <c r="E720" s="3"/>
      <c r="F720" s="86"/>
    </row>
    <row r="721" spans="3:6" ht="21" customHeight="1">
      <c r="C721" s="3"/>
      <c r="D721" s="3"/>
      <c r="E721" s="3"/>
      <c r="F721" s="86"/>
    </row>
    <row r="722" spans="3:6" ht="21" customHeight="1">
      <c r="C722" s="3"/>
      <c r="D722" s="3"/>
      <c r="E722" s="3"/>
      <c r="F722" s="86"/>
    </row>
    <row r="723" spans="3:6" ht="21" customHeight="1">
      <c r="C723" s="3"/>
      <c r="D723" s="3"/>
      <c r="E723" s="3"/>
      <c r="F723" s="86"/>
    </row>
    <row r="724" spans="3:6" ht="21" customHeight="1">
      <c r="C724" s="3"/>
      <c r="D724" s="3"/>
      <c r="E724" s="3"/>
      <c r="F724" s="86"/>
    </row>
    <row r="725" spans="3:6" ht="21" customHeight="1">
      <c r="C725" s="3"/>
      <c r="D725" s="3"/>
      <c r="E725" s="3"/>
      <c r="F725" s="86"/>
    </row>
    <row r="726" spans="3:6" ht="21" customHeight="1">
      <c r="C726" s="3"/>
      <c r="D726" s="3"/>
      <c r="E726" s="3"/>
      <c r="F726" s="86"/>
    </row>
    <row r="727" spans="3:6" ht="21" customHeight="1">
      <c r="C727" s="3"/>
      <c r="D727" s="3"/>
      <c r="E727" s="3"/>
      <c r="F727" s="86"/>
    </row>
    <row r="728" spans="3:6" ht="21" customHeight="1">
      <c r="C728" s="3"/>
      <c r="D728" s="3"/>
      <c r="E728" s="3"/>
      <c r="F728" s="86"/>
    </row>
    <row r="729" spans="3:6" ht="21" customHeight="1">
      <c r="C729" s="3"/>
      <c r="D729" s="3"/>
      <c r="E729" s="3"/>
      <c r="F729" s="86"/>
    </row>
    <row r="730" spans="3:6" ht="21" customHeight="1">
      <c r="C730" s="3"/>
      <c r="D730" s="3"/>
      <c r="E730" s="3"/>
      <c r="F730" s="86"/>
    </row>
    <row r="731" spans="3:6" ht="21" customHeight="1">
      <c r="C731" s="3"/>
      <c r="D731" s="3"/>
      <c r="E731" s="3"/>
      <c r="F731" s="86"/>
    </row>
    <row r="732" spans="3:6" ht="21" customHeight="1">
      <c r="C732" s="3"/>
      <c r="D732" s="3"/>
      <c r="E732" s="3"/>
      <c r="F732" s="86"/>
    </row>
    <row r="733" spans="3:6" ht="21" customHeight="1">
      <c r="C733" s="3"/>
      <c r="D733" s="3"/>
      <c r="E733" s="3"/>
      <c r="F733" s="86"/>
    </row>
    <row r="734" spans="3:6" ht="21" customHeight="1">
      <c r="C734" s="3"/>
      <c r="D734" s="3"/>
      <c r="E734" s="3"/>
      <c r="F734" s="86"/>
    </row>
    <row r="735" spans="3:6" ht="21" customHeight="1">
      <c r="C735" s="3"/>
      <c r="D735" s="3"/>
      <c r="E735" s="3"/>
      <c r="F735" s="86"/>
    </row>
    <row r="736" spans="3:6" ht="21" customHeight="1">
      <c r="C736" s="3"/>
      <c r="D736" s="3"/>
      <c r="E736" s="3"/>
      <c r="F736" s="86"/>
    </row>
    <row r="737" spans="3:6" ht="21" customHeight="1">
      <c r="C737" s="3"/>
      <c r="D737" s="3"/>
      <c r="E737" s="3"/>
      <c r="F737" s="86"/>
    </row>
    <row r="738" spans="3:6" ht="21" customHeight="1">
      <c r="C738" s="3"/>
      <c r="D738" s="3"/>
      <c r="E738" s="3"/>
      <c r="F738" s="86"/>
    </row>
    <row r="739" spans="3:6" ht="21" customHeight="1">
      <c r="C739" s="3"/>
      <c r="D739" s="3"/>
      <c r="E739" s="3"/>
      <c r="F739" s="86"/>
    </row>
    <row r="740" spans="3:6" ht="21" customHeight="1">
      <c r="C740" s="3"/>
      <c r="D740" s="3"/>
      <c r="E740" s="3"/>
      <c r="F740" s="86"/>
    </row>
    <row r="741" spans="3:6" ht="21" customHeight="1">
      <c r="C741" s="3"/>
      <c r="D741" s="3"/>
      <c r="E741" s="3"/>
      <c r="F741" s="86"/>
    </row>
    <row r="742" spans="3:6" ht="21" customHeight="1">
      <c r="C742" s="3"/>
      <c r="D742" s="3"/>
      <c r="E742" s="3"/>
      <c r="F742" s="86"/>
    </row>
    <row r="743" spans="3:6" ht="21" customHeight="1">
      <c r="C743" s="3"/>
      <c r="D743" s="3"/>
      <c r="E743" s="3"/>
      <c r="F743" s="86"/>
    </row>
    <row r="744" spans="3:6" ht="21" customHeight="1">
      <c r="C744" s="3"/>
      <c r="D744" s="3"/>
      <c r="E744" s="3"/>
      <c r="F744" s="86"/>
    </row>
    <row r="745" spans="3:6" ht="21" customHeight="1">
      <c r="C745" s="3"/>
      <c r="D745" s="3"/>
      <c r="E745" s="3"/>
      <c r="F745" s="86"/>
    </row>
    <row r="746" spans="3:6" ht="21" customHeight="1">
      <c r="C746" s="3"/>
      <c r="D746" s="3"/>
      <c r="E746" s="3"/>
      <c r="F746" s="86"/>
    </row>
    <row r="747" spans="3:6" ht="21" customHeight="1">
      <c r="C747" s="3"/>
      <c r="D747" s="3"/>
      <c r="E747" s="3"/>
      <c r="F747" s="86"/>
    </row>
    <row r="748" spans="3:6" ht="21" customHeight="1">
      <c r="C748" s="3"/>
      <c r="D748" s="3"/>
      <c r="E748" s="3"/>
      <c r="F748" s="86"/>
    </row>
    <row r="749" spans="3:6" ht="21" customHeight="1">
      <c r="C749" s="3"/>
      <c r="D749" s="3"/>
      <c r="E749" s="3"/>
      <c r="F749" s="86"/>
    </row>
    <row r="750" spans="3:6" ht="21" customHeight="1">
      <c r="C750" s="3"/>
      <c r="D750" s="3"/>
      <c r="E750" s="3"/>
      <c r="F750" s="86"/>
    </row>
    <row r="751" spans="3:6" ht="21" customHeight="1">
      <c r="C751" s="3"/>
      <c r="D751" s="3"/>
      <c r="E751" s="3"/>
      <c r="F751" s="86"/>
    </row>
    <row r="752" spans="3:6" ht="21" customHeight="1">
      <c r="C752" s="3"/>
      <c r="D752" s="3"/>
      <c r="E752" s="3"/>
      <c r="F752" s="86"/>
    </row>
    <row r="753" spans="3:6" ht="21" customHeight="1">
      <c r="C753" s="3"/>
      <c r="D753" s="3"/>
      <c r="E753" s="3"/>
      <c r="F753" s="86"/>
    </row>
    <row r="754" spans="3:6" ht="21" customHeight="1">
      <c r="C754" s="3"/>
      <c r="D754" s="3"/>
      <c r="E754" s="3"/>
      <c r="F754" s="86"/>
    </row>
    <row r="755" spans="3:6" ht="21" customHeight="1">
      <c r="C755" s="3"/>
      <c r="D755" s="3"/>
      <c r="E755" s="3"/>
      <c r="F755" s="86"/>
    </row>
    <row r="756" spans="3:6" ht="21" customHeight="1">
      <c r="C756" s="3"/>
      <c r="D756" s="3"/>
      <c r="E756" s="3"/>
      <c r="F756" s="86"/>
    </row>
    <row r="757" spans="3:6" ht="21" customHeight="1">
      <c r="C757" s="3"/>
      <c r="D757" s="3"/>
      <c r="E757" s="3"/>
      <c r="F757" s="86"/>
    </row>
    <row r="758" spans="3:6" ht="21" customHeight="1">
      <c r="C758" s="3"/>
      <c r="D758" s="3"/>
      <c r="E758" s="3"/>
      <c r="F758" s="86"/>
    </row>
    <row r="759" spans="3:6" ht="21" customHeight="1">
      <c r="C759" s="3"/>
      <c r="D759" s="3"/>
      <c r="E759" s="3"/>
      <c r="F759" s="86"/>
    </row>
    <row r="760" spans="3:6" ht="21" customHeight="1">
      <c r="C760" s="3"/>
      <c r="D760" s="3"/>
      <c r="E760" s="3"/>
      <c r="F760" s="86"/>
    </row>
    <row r="761" spans="3:6" ht="21" customHeight="1">
      <c r="C761" s="3"/>
      <c r="D761" s="3"/>
      <c r="E761" s="3"/>
      <c r="F761" s="86"/>
    </row>
    <row r="762" spans="3:6" ht="21" customHeight="1">
      <c r="C762" s="3"/>
      <c r="D762" s="3"/>
      <c r="E762" s="3"/>
      <c r="F762" s="86"/>
    </row>
    <row r="763" spans="3:6" ht="21" customHeight="1">
      <c r="C763" s="3"/>
      <c r="D763" s="3"/>
      <c r="E763" s="3"/>
      <c r="F763" s="86"/>
    </row>
    <row r="764" spans="3:6" ht="21" customHeight="1">
      <c r="C764" s="3"/>
      <c r="D764" s="3"/>
      <c r="E764" s="3"/>
      <c r="F764" s="86"/>
    </row>
    <row r="765" spans="3:6" ht="21" customHeight="1">
      <c r="C765" s="3"/>
      <c r="D765" s="3"/>
      <c r="E765" s="3"/>
      <c r="F765" s="86"/>
    </row>
    <row r="766" spans="3:6" ht="21" customHeight="1">
      <c r="C766" s="3"/>
      <c r="D766" s="3"/>
      <c r="E766" s="3"/>
      <c r="F766" s="86"/>
    </row>
    <row r="767" spans="3:6" ht="21" customHeight="1">
      <c r="C767" s="3"/>
      <c r="D767" s="3"/>
      <c r="E767" s="3"/>
      <c r="F767" s="86"/>
    </row>
    <row r="768" spans="3:6" ht="21" customHeight="1">
      <c r="C768" s="3"/>
      <c r="D768" s="3"/>
      <c r="E768" s="3"/>
      <c r="F768" s="86"/>
    </row>
    <row r="769" spans="3:6" ht="21" customHeight="1">
      <c r="C769" s="3"/>
      <c r="D769" s="3"/>
      <c r="E769" s="3"/>
      <c r="F769" s="86"/>
    </row>
    <row r="770" spans="3:6" ht="21" customHeight="1">
      <c r="C770" s="3"/>
      <c r="D770" s="3"/>
      <c r="E770" s="3"/>
      <c r="F770" s="86"/>
    </row>
    <row r="771" spans="3:6" ht="21" customHeight="1">
      <c r="C771" s="3"/>
      <c r="D771" s="3"/>
      <c r="E771" s="3"/>
      <c r="F771" s="86"/>
    </row>
    <row r="772" spans="3:6" ht="21" customHeight="1">
      <c r="C772" s="3"/>
      <c r="D772" s="3"/>
      <c r="E772" s="3"/>
      <c r="F772" s="86"/>
    </row>
    <row r="773" spans="3:6" ht="21" customHeight="1">
      <c r="C773" s="3"/>
      <c r="D773" s="3"/>
      <c r="E773" s="3"/>
      <c r="F773" s="86"/>
    </row>
    <row r="774" spans="3:6" ht="21" customHeight="1">
      <c r="C774" s="3"/>
      <c r="D774" s="3"/>
      <c r="E774" s="3"/>
      <c r="F774" s="86"/>
    </row>
    <row r="775" spans="3:6" ht="21" customHeight="1">
      <c r="C775" s="3"/>
      <c r="D775" s="3"/>
      <c r="E775" s="3"/>
      <c r="F775" s="86"/>
    </row>
    <row r="776" spans="3:6" ht="21" customHeight="1">
      <c r="C776" s="3"/>
      <c r="D776" s="3"/>
      <c r="E776" s="3"/>
      <c r="F776" s="86"/>
    </row>
    <row r="777" spans="3:6" ht="21" customHeight="1">
      <c r="C777" s="3"/>
      <c r="D777" s="3"/>
      <c r="E777" s="3"/>
      <c r="F777" s="86"/>
    </row>
    <row r="778" spans="3:6" ht="21" customHeight="1">
      <c r="C778" s="3"/>
      <c r="D778" s="3"/>
      <c r="E778" s="3"/>
      <c r="F778" s="86"/>
    </row>
    <row r="779" spans="3:6" ht="21" customHeight="1">
      <c r="C779" s="3"/>
      <c r="D779" s="3"/>
      <c r="E779" s="3"/>
      <c r="F779" s="86"/>
    </row>
    <row r="780" spans="3:6" ht="21" customHeight="1">
      <c r="C780" s="3"/>
      <c r="D780" s="3"/>
      <c r="E780" s="3"/>
      <c r="F780" s="86"/>
    </row>
    <row r="781" spans="3:6" ht="21" customHeight="1">
      <c r="C781" s="3"/>
      <c r="D781" s="3"/>
      <c r="E781" s="3"/>
      <c r="F781" s="86"/>
    </row>
    <row r="782" spans="3:6" ht="21" customHeight="1">
      <c r="C782" s="3"/>
      <c r="D782" s="3"/>
      <c r="E782" s="3"/>
      <c r="F782" s="86"/>
    </row>
    <row r="783" spans="3:6" ht="21" customHeight="1">
      <c r="C783" s="3"/>
      <c r="D783" s="3"/>
      <c r="E783" s="3"/>
      <c r="F783" s="86"/>
    </row>
    <row r="784" spans="3:6" ht="21" customHeight="1">
      <c r="C784" s="3"/>
      <c r="D784" s="3"/>
      <c r="E784" s="3"/>
      <c r="F784" s="86"/>
    </row>
    <row r="785" spans="3:6" ht="21" customHeight="1">
      <c r="C785" s="3"/>
      <c r="D785" s="3"/>
      <c r="E785" s="3"/>
      <c r="F785" s="86"/>
    </row>
    <row r="786" spans="3:6" ht="21" customHeight="1">
      <c r="C786" s="3"/>
      <c r="D786" s="3"/>
      <c r="E786" s="3"/>
      <c r="F786" s="86"/>
    </row>
    <row r="787" spans="3:6" ht="21" customHeight="1">
      <c r="C787" s="3"/>
      <c r="D787" s="3"/>
      <c r="E787" s="3"/>
      <c r="F787" s="86"/>
    </row>
    <row r="788" spans="3:6" ht="21" customHeight="1">
      <c r="C788" s="3"/>
      <c r="D788" s="3"/>
      <c r="E788" s="3"/>
      <c r="F788" s="86"/>
    </row>
    <row r="789" spans="3:6" ht="21" customHeight="1">
      <c r="C789" s="3"/>
      <c r="D789" s="3"/>
      <c r="E789" s="3"/>
      <c r="F789" s="86"/>
    </row>
    <row r="790" spans="3:6" ht="21" customHeight="1">
      <c r="C790" s="3"/>
      <c r="D790" s="3"/>
      <c r="E790" s="3"/>
      <c r="F790" s="86"/>
    </row>
    <row r="791" spans="3:6" ht="21" customHeight="1">
      <c r="C791" s="3"/>
      <c r="D791" s="3"/>
      <c r="E791" s="3"/>
      <c r="F791" s="86"/>
    </row>
    <row r="792" spans="3:6" ht="21" customHeight="1">
      <c r="C792" s="3"/>
      <c r="D792" s="3"/>
      <c r="E792" s="3"/>
      <c r="F792" s="86"/>
    </row>
    <row r="793" spans="3:6" ht="21" customHeight="1">
      <c r="C793" s="3"/>
      <c r="D793" s="3"/>
      <c r="E793" s="3"/>
      <c r="F793" s="86"/>
    </row>
    <row r="794" spans="3:6" ht="21" customHeight="1">
      <c r="C794" s="3"/>
      <c r="D794" s="3"/>
      <c r="E794" s="3"/>
      <c r="F794" s="86"/>
    </row>
    <row r="795" spans="3:6" ht="21" customHeight="1">
      <c r="C795" s="3"/>
      <c r="D795" s="3"/>
      <c r="E795" s="3"/>
      <c r="F795" s="86"/>
    </row>
    <row r="796" spans="3:6" ht="21" customHeight="1">
      <c r="C796" s="3"/>
      <c r="D796" s="3"/>
      <c r="E796" s="3"/>
      <c r="F796" s="86"/>
    </row>
    <row r="797" spans="3:6" ht="21" customHeight="1">
      <c r="C797" s="3"/>
      <c r="D797" s="3"/>
      <c r="E797" s="3"/>
      <c r="F797" s="86"/>
    </row>
    <row r="798" spans="3:6" ht="21" customHeight="1">
      <c r="C798" s="3"/>
      <c r="D798" s="3"/>
      <c r="E798" s="3"/>
      <c r="F798" s="86"/>
    </row>
    <row r="799" spans="3:6" ht="21" customHeight="1">
      <c r="C799" s="3"/>
      <c r="D799" s="3"/>
      <c r="E799" s="3"/>
      <c r="F799" s="86"/>
    </row>
    <row r="800" spans="3:6" ht="21" customHeight="1">
      <c r="C800" s="3"/>
      <c r="D800" s="3"/>
      <c r="E800" s="3"/>
      <c r="F800" s="86"/>
    </row>
    <row r="801" spans="3:6" ht="21" customHeight="1">
      <c r="C801" s="3"/>
      <c r="D801" s="3"/>
      <c r="E801" s="3"/>
      <c r="F801" s="86"/>
    </row>
    <row r="802" spans="3:6" ht="21" customHeight="1">
      <c r="C802" s="3"/>
      <c r="D802" s="3"/>
      <c r="E802" s="3"/>
      <c r="F802" s="86"/>
    </row>
    <row r="803" spans="3:6" ht="21" customHeight="1">
      <c r="C803" s="3"/>
      <c r="D803" s="3"/>
      <c r="E803" s="3"/>
      <c r="F803" s="86"/>
    </row>
    <row r="804" spans="3:6" ht="21" customHeight="1">
      <c r="C804" s="3"/>
      <c r="D804" s="3"/>
      <c r="E804" s="3"/>
      <c r="F804" s="86"/>
    </row>
    <row r="805" spans="3:6" ht="21" customHeight="1">
      <c r="C805" s="3"/>
      <c r="D805" s="3"/>
      <c r="E805" s="3"/>
      <c r="F805" s="86"/>
    </row>
    <row r="806" spans="3:6" ht="21" customHeight="1">
      <c r="C806" s="3"/>
      <c r="D806" s="3"/>
      <c r="E806" s="3"/>
      <c r="F806" s="86"/>
    </row>
    <row r="807" spans="3:6" ht="21" customHeight="1">
      <c r="C807" s="3"/>
      <c r="D807" s="3"/>
      <c r="E807" s="3"/>
      <c r="F807" s="86"/>
    </row>
    <row r="808" spans="3:6" ht="21" customHeight="1">
      <c r="C808" s="3"/>
      <c r="D808" s="3"/>
      <c r="E808" s="3"/>
      <c r="F808" s="86"/>
    </row>
    <row r="809" spans="3:6" ht="21" customHeight="1">
      <c r="C809" s="3"/>
      <c r="D809" s="3"/>
      <c r="E809" s="3"/>
      <c r="F809" s="86"/>
    </row>
    <row r="810" spans="3:6" ht="21" customHeight="1">
      <c r="C810" s="3"/>
      <c r="D810" s="3"/>
      <c r="E810" s="3"/>
      <c r="F810" s="86"/>
    </row>
    <row r="811" spans="3:6" ht="21" customHeight="1">
      <c r="C811" s="3"/>
      <c r="D811" s="3"/>
      <c r="E811" s="3"/>
      <c r="F811" s="86"/>
    </row>
    <row r="812" spans="3:6" ht="21" customHeight="1">
      <c r="C812" s="3"/>
      <c r="D812" s="3"/>
      <c r="E812" s="3"/>
      <c r="F812" s="86"/>
    </row>
    <row r="813" spans="3:6" ht="21" customHeight="1">
      <c r="C813" s="3"/>
      <c r="D813" s="3"/>
      <c r="E813" s="3"/>
      <c r="F813" s="86"/>
    </row>
    <row r="814" spans="3:6" ht="21" customHeight="1">
      <c r="C814" s="3"/>
      <c r="D814" s="3"/>
      <c r="E814" s="3"/>
      <c r="F814" s="86"/>
    </row>
    <row r="815" spans="3:6" ht="21" customHeight="1">
      <c r="C815" s="3"/>
      <c r="D815" s="3"/>
      <c r="E815" s="3"/>
      <c r="F815" s="86"/>
    </row>
    <row r="816" spans="3:6" ht="21" customHeight="1">
      <c r="C816" s="3"/>
      <c r="D816" s="3"/>
      <c r="E816" s="3"/>
      <c r="F816" s="86"/>
    </row>
    <row r="817" spans="3:6" ht="21" customHeight="1">
      <c r="C817" s="3"/>
      <c r="D817" s="3"/>
      <c r="E817" s="3"/>
      <c r="F817" s="86"/>
    </row>
    <row r="818" spans="3:6" ht="21" customHeight="1">
      <c r="C818" s="3"/>
      <c r="D818" s="3"/>
      <c r="E818" s="3"/>
      <c r="F818" s="86"/>
    </row>
    <row r="819" spans="3:6" ht="21" customHeight="1">
      <c r="C819" s="3"/>
      <c r="D819" s="3"/>
      <c r="E819" s="3"/>
      <c r="F819" s="86"/>
    </row>
    <row r="820" spans="3:6" ht="21" customHeight="1">
      <c r="C820" s="3"/>
      <c r="D820" s="3"/>
      <c r="E820" s="3"/>
      <c r="F820" s="86"/>
    </row>
    <row r="821" spans="3:6" ht="21" customHeight="1">
      <c r="C821" s="3"/>
      <c r="D821" s="3"/>
      <c r="E821" s="3"/>
      <c r="F821" s="86"/>
    </row>
    <row r="822" spans="3:6" ht="21" customHeight="1">
      <c r="C822" s="3"/>
      <c r="D822" s="3"/>
      <c r="E822" s="3"/>
      <c r="F822" s="86"/>
    </row>
    <row r="823" spans="3:6" ht="21" customHeight="1">
      <c r="C823" s="3"/>
      <c r="D823" s="3"/>
      <c r="E823" s="3"/>
      <c r="F823" s="86"/>
    </row>
    <row r="824" spans="3:6" ht="21" customHeight="1">
      <c r="C824" s="3"/>
      <c r="D824" s="3"/>
      <c r="E824" s="3"/>
      <c r="F824" s="86"/>
    </row>
    <row r="825" spans="3:6" ht="21" customHeight="1">
      <c r="C825" s="3"/>
      <c r="D825" s="3"/>
      <c r="E825" s="3"/>
      <c r="F825" s="86"/>
    </row>
    <row r="826" spans="3:6" ht="21" customHeight="1">
      <c r="C826" s="3"/>
      <c r="D826" s="3"/>
      <c r="E826" s="3"/>
      <c r="F826" s="86"/>
    </row>
    <row r="827" spans="3:6" ht="21" customHeight="1">
      <c r="C827" s="3"/>
      <c r="D827" s="3"/>
      <c r="E827" s="3"/>
      <c r="F827" s="86"/>
    </row>
    <row r="828" spans="3:6" ht="21" customHeight="1">
      <c r="C828" s="3"/>
      <c r="D828" s="3"/>
      <c r="E828" s="3"/>
      <c r="F828" s="86"/>
    </row>
    <row r="829" spans="3:6" ht="21" customHeight="1">
      <c r="C829" s="3"/>
      <c r="D829" s="3"/>
      <c r="E829" s="3"/>
      <c r="F829" s="86"/>
    </row>
    <row r="830" spans="3:6" ht="21" customHeight="1">
      <c r="C830" s="3"/>
      <c r="D830" s="3"/>
      <c r="E830" s="3"/>
      <c r="F830" s="86"/>
    </row>
    <row r="831" spans="3:6" ht="21" customHeight="1">
      <c r="C831" s="3"/>
      <c r="D831" s="3"/>
      <c r="E831" s="3"/>
      <c r="F831" s="86"/>
    </row>
    <row r="832" spans="3:6" ht="21" customHeight="1">
      <c r="C832" s="3"/>
      <c r="D832" s="3"/>
      <c r="E832" s="3"/>
      <c r="F832" s="86"/>
    </row>
    <row r="833" spans="3:6" ht="21" customHeight="1">
      <c r="C833" s="3"/>
      <c r="D833" s="3"/>
      <c r="E833" s="3"/>
      <c r="F833" s="86"/>
    </row>
    <row r="834" spans="3:6" ht="21" customHeight="1">
      <c r="C834" s="3"/>
      <c r="D834" s="3"/>
      <c r="E834" s="3"/>
      <c r="F834" s="86"/>
    </row>
    <row r="835" spans="3:6" ht="21" customHeight="1">
      <c r="C835" s="3"/>
      <c r="D835" s="3"/>
      <c r="E835" s="3"/>
      <c r="F835" s="86"/>
    </row>
    <row r="836" spans="3:6" ht="21" customHeight="1">
      <c r="C836" s="3"/>
      <c r="D836" s="3"/>
      <c r="E836" s="3"/>
      <c r="F836" s="86"/>
    </row>
    <row r="837" spans="3:6" ht="21" customHeight="1">
      <c r="C837" s="3"/>
      <c r="D837" s="3"/>
      <c r="E837" s="3"/>
      <c r="F837" s="86"/>
    </row>
    <row r="838" spans="3:6" ht="21" customHeight="1">
      <c r="C838" s="3"/>
      <c r="D838" s="3"/>
      <c r="E838" s="3"/>
      <c r="F838" s="86"/>
    </row>
    <row r="839" spans="3:6" ht="21" customHeight="1">
      <c r="C839" s="3"/>
      <c r="D839" s="3"/>
      <c r="E839" s="3"/>
      <c r="F839" s="86"/>
    </row>
    <row r="840" spans="3:6" ht="21" customHeight="1">
      <c r="C840" s="3"/>
      <c r="D840" s="3"/>
      <c r="E840" s="3"/>
      <c r="F840" s="86"/>
    </row>
    <row r="841" spans="3:6" ht="21" customHeight="1">
      <c r="C841" s="3"/>
      <c r="D841" s="3"/>
      <c r="E841" s="3"/>
      <c r="F841" s="86"/>
    </row>
    <row r="842" spans="3:6" ht="21" customHeight="1">
      <c r="C842" s="3"/>
      <c r="D842" s="3"/>
      <c r="E842" s="3"/>
      <c r="F842" s="86"/>
    </row>
    <row r="843" spans="3:6" ht="21" customHeight="1">
      <c r="C843" s="3"/>
      <c r="D843" s="3"/>
      <c r="E843" s="3"/>
      <c r="F843" s="86"/>
    </row>
    <row r="844" spans="3:6" ht="21" customHeight="1">
      <c r="C844" s="3"/>
      <c r="D844" s="3"/>
      <c r="E844" s="3"/>
      <c r="F844" s="86"/>
    </row>
    <row r="845" spans="3:6" ht="21" customHeight="1">
      <c r="C845" s="3"/>
      <c r="D845" s="3"/>
      <c r="E845" s="3"/>
      <c r="F845" s="86"/>
    </row>
    <row r="846" spans="3:6" ht="21" customHeight="1">
      <c r="C846" s="3"/>
      <c r="D846" s="3"/>
      <c r="E846" s="3"/>
      <c r="F846" s="86"/>
    </row>
    <row r="847" spans="3:6" ht="21" customHeight="1">
      <c r="C847" s="3"/>
      <c r="D847" s="3"/>
      <c r="E847" s="3"/>
      <c r="F847" s="86"/>
    </row>
    <row r="848" spans="3:6" ht="21" customHeight="1">
      <c r="C848" s="3"/>
      <c r="D848" s="3"/>
      <c r="E848" s="3"/>
      <c r="F848" s="86"/>
    </row>
    <row r="849" spans="3:6" ht="21" customHeight="1">
      <c r="C849" s="3"/>
      <c r="D849" s="3"/>
      <c r="E849" s="3"/>
      <c r="F849" s="86"/>
    </row>
    <row r="850" spans="3:6" ht="21" customHeight="1">
      <c r="C850" s="3"/>
      <c r="D850" s="3"/>
      <c r="E850" s="3"/>
      <c r="F850" s="86"/>
    </row>
    <row r="851" spans="3:6" ht="21" customHeight="1">
      <c r="C851" s="3"/>
      <c r="D851" s="3"/>
      <c r="E851" s="3"/>
      <c r="F851" s="86"/>
    </row>
    <row r="852" spans="3:6" ht="21" customHeight="1">
      <c r="C852" s="3"/>
      <c r="D852" s="3"/>
      <c r="E852" s="3"/>
      <c r="F852" s="86"/>
    </row>
    <row r="853" spans="3:6" ht="21" customHeight="1">
      <c r="C853" s="3"/>
      <c r="D853" s="3"/>
      <c r="E853" s="3"/>
      <c r="F853" s="86"/>
    </row>
    <row r="854" spans="3:6" ht="21" customHeight="1">
      <c r="C854" s="3"/>
      <c r="D854" s="3"/>
      <c r="E854" s="3"/>
      <c r="F854" s="86"/>
    </row>
    <row r="855" spans="3:6" ht="21" customHeight="1">
      <c r="C855" s="3"/>
      <c r="D855" s="3"/>
      <c r="E855" s="3"/>
      <c r="F855" s="86"/>
    </row>
    <row r="856" spans="3:6" ht="21" customHeight="1">
      <c r="C856" s="3"/>
      <c r="D856" s="3"/>
      <c r="E856" s="3"/>
      <c r="F856" s="86"/>
    </row>
    <row r="857" spans="3:6" ht="21" customHeight="1">
      <c r="C857" s="3"/>
      <c r="D857" s="3"/>
      <c r="E857" s="3"/>
      <c r="F857" s="86"/>
    </row>
    <row r="858" spans="3:6" ht="21" customHeight="1">
      <c r="C858" s="3"/>
      <c r="D858" s="3"/>
      <c r="E858" s="3"/>
      <c r="F858" s="86"/>
    </row>
    <row r="859" spans="3:6" ht="21" customHeight="1">
      <c r="C859" s="3"/>
      <c r="D859" s="3"/>
      <c r="E859" s="3"/>
      <c r="F859" s="86"/>
    </row>
    <row r="860" spans="3:6" ht="21" customHeight="1">
      <c r="C860" s="3"/>
      <c r="D860" s="3"/>
      <c r="E860" s="3"/>
      <c r="F860" s="86"/>
    </row>
    <row r="861" spans="3:6" ht="21" customHeight="1">
      <c r="C861" s="3"/>
      <c r="D861" s="3"/>
      <c r="E861" s="3"/>
      <c r="F861" s="86"/>
    </row>
    <row r="862" spans="3:6" ht="21" customHeight="1">
      <c r="C862" s="3"/>
      <c r="D862" s="3"/>
      <c r="E862" s="3"/>
      <c r="F862" s="86"/>
    </row>
    <row r="863" spans="3:6" ht="21" customHeight="1">
      <c r="C863" s="3"/>
      <c r="D863" s="3"/>
      <c r="E863" s="3"/>
      <c r="F863" s="86"/>
    </row>
    <row r="864" spans="3:6" ht="21" customHeight="1">
      <c r="C864" s="3"/>
      <c r="D864" s="3"/>
      <c r="E864" s="3"/>
      <c r="F864" s="86"/>
    </row>
    <row r="865" spans="3:6" ht="21" customHeight="1">
      <c r="C865" s="3"/>
      <c r="D865" s="3"/>
      <c r="E865" s="3"/>
      <c r="F865" s="86"/>
    </row>
    <row r="866" spans="3:6" ht="21" customHeight="1">
      <c r="C866" s="3"/>
      <c r="D866" s="3"/>
      <c r="E866" s="3"/>
      <c r="F866" s="86"/>
    </row>
    <row r="867" spans="3:6" ht="21" customHeight="1">
      <c r="C867" s="3"/>
      <c r="D867" s="3"/>
      <c r="E867" s="3"/>
      <c r="F867" s="86"/>
    </row>
    <row r="868" spans="3:6" ht="21" customHeight="1">
      <c r="C868" s="3"/>
      <c r="D868" s="3"/>
      <c r="E868" s="3"/>
      <c r="F868" s="86"/>
    </row>
    <row r="869" spans="3:6" ht="21" customHeight="1">
      <c r="C869" s="3"/>
      <c r="D869" s="3"/>
      <c r="E869" s="3"/>
      <c r="F869" s="86"/>
    </row>
    <row r="870" spans="3:6" ht="21" customHeight="1">
      <c r="C870" s="3"/>
      <c r="D870" s="3"/>
      <c r="E870" s="3"/>
      <c r="F870" s="86"/>
    </row>
    <row r="871" spans="3:6" ht="21" customHeight="1">
      <c r="C871" s="3"/>
      <c r="D871" s="3"/>
      <c r="E871" s="3"/>
      <c r="F871" s="86"/>
    </row>
    <row r="872" spans="3:6" ht="21" customHeight="1">
      <c r="C872" s="3"/>
      <c r="D872" s="3"/>
      <c r="E872" s="3"/>
      <c r="F872" s="86"/>
    </row>
    <row r="873" spans="3:6" ht="21" customHeight="1">
      <c r="C873" s="3"/>
      <c r="D873" s="3"/>
      <c r="E873" s="3"/>
      <c r="F873" s="86"/>
    </row>
    <row r="874" spans="3:6" ht="21" customHeight="1">
      <c r="C874" s="3"/>
      <c r="D874" s="3"/>
      <c r="E874" s="3"/>
      <c r="F874" s="86"/>
    </row>
    <row r="875" spans="3:6" ht="21" customHeight="1">
      <c r="C875" s="3"/>
      <c r="D875" s="3"/>
      <c r="E875" s="3"/>
      <c r="F875" s="86"/>
    </row>
    <row r="876" spans="3:6" ht="21" customHeight="1">
      <c r="C876" s="3"/>
      <c r="D876" s="3"/>
      <c r="E876" s="3"/>
      <c r="F876" s="86"/>
    </row>
    <row r="877" spans="3:6" ht="21" customHeight="1">
      <c r="C877" s="3"/>
      <c r="D877" s="3"/>
      <c r="E877" s="3"/>
      <c r="F877" s="86"/>
    </row>
    <row r="878" spans="3:6" ht="21" customHeight="1">
      <c r="C878" s="3"/>
      <c r="D878" s="3"/>
      <c r="E878" s="3"/>
      <c r="F878" s="86"/>
    </row>
    <row r="879" spans="3:6" ht="21" customHeight="1">
      <c r="C879" s="3"/>
      <c r="D879" s="3"/>
      <c r="E879" s="3"/>
      <c r="F879" s="86"/>
    </row>
    <row r="880" spans="3:6" ht="21" customHeight="1">
      <c r="C880" s="3"/>
      <c r="D880" s="3"/>
      <c r="E880" s="3"/>
      <c r="F880" s="86"/>
    </row>
    <row r="881" spans="3:6" ht="21" customHeight="1">
      <c r="C881" s="3"/>
      <c r="D881" s="3"/>
      <c r="E881" s="3"/>
      <c r="F881" s="86"/>
    </row>
    <row r="882" spans="3:6" ht="21" customHeight="1">
      <c r="C882" s="3"/>
      <c r="D882" s="3"/>
      <c r="E882" s="3"/>
      <c r="F882" s="86"/>
    </row>
    <row r="883" spans="3:6" ht="21" customHeight="1">
      <c r="C883" s="3"/>
      <c r="D883" s="3"/>
      <c r="E883" s="3"/>
      <c r="F883" s="86"/>
    </row>
    <row r="884" spans="3:6" ht="21" customHeight="1">
      <c r="C884" s="3"/>
      <c r="D884" s="3"/>
      <c r="E884" s="3"/>
      <c r="F884" s="86"/>
    </row>
    <row r="885" spans="3:6" ht="21" customHeight="1">
      <c r="C885" s="3"/>
      <c r="D885" s="3"/>
      <c r="E885" s="3"/>
      <c r="F885" s="86"/>
    </row>
    <row r="886" spans="3:6" ht="21" customHeight="1">
      <c r="C886" s="3"/>
      <c r="D886" s="3"/>
      <c r="E886" s="3"/>
      <c r="F886" s="86"/>
    </row>
    <row r="887" spans="3:6" ht="21" customHeight="1">
      <c r="C887" s="3"/>
      <c r="D887" s="3"/>
      <c r="E887" s="3"/>
      <c r="F887" s="86"/>
    </row>
    <row r="888" spans="3:6" ht="21" customHeight="1">
      <c r="C888" s="3"/>
      <c r="D888" s="3"/>
      <c r="E888" s="3"/>
      <c r="F888" s="86"/>
    </row>
    <row r="889" spans="3:6" ht="21" customHeight="1">
      <c r="C889" s="3"/>
      <c r="D889" s="3"/>
      <c r="E889" s="3"/>
      <c r="F889" s="86"/>
    </row>
    <row r="890" spans="3:6" ht="21" customHeight="1">
      <c r="C890" s="3"/>
      <c r="D890" s="3"/>
      <c r="E890" s="3"/>
      <c r="F890" s="86"/>
    </row>
    <row r="891" spans="3:6" ht="21" customHeight="1">
      <c r="C891" s="3"/>
      <c r="D891" s="3"/>
      <c r="E891" s="3"/>
      <c r="F891" s="86"/>
    </row>
    <row r="892" spans="3:6" ht="21" customHeight="1">
      <c r="C892" s="3"/>
      <c r="D892" s="3"/>
      <c r="E892" s="3"/>
      <c r="F892" s="86"/>
    </row>
    <row r="893" spans="3:6" ht="21" customHeight="1">
      <c r="C893" s="3"/>
      <c r="D893" s="3"/>
      <c r="E893" s="3"/>
      <c r="F893" s="86"/>
    </row>
    <row r="894" spans="3:6" ht="21" customHeight="1">
      <c r="C894" s="3"/>
      <c r="D894" s="3"/>
      <c r="E894" s="3"/>
      <c r="F894" s="86"/>
    </row>
    <row r="895" spans="3:6" ht="21" customHeight="1">
      <c r="C895" s="3"/>
      <c r="D895" s="3"/>
      <c r="E895" s="3"/>
      <c r="F895" s="86"/>
    </row>
    <row r="896" spans="3:6" ht="21" customHeight="1">
      <c r="C896" s="3"/>
      <c r="D896" s="3"/>
      <c r="E896" s="3"/>
      <c r="F896" s="86"/>
    </row>
    <row r="897" spans="3:6" ht="21" customHeight="1">
      <c r="C897" s="3"/>
      <c r="D897" s="3"/>
      <c r="E897" s="3"/>
      <c r="F897" s="86"/>
    </row>
    <row r="898" spans="3:6" ht="21" customHeight="1">
      <c r="C898" s="3"/>
      <c r="D898" s="3"/>
      <c r="E898" s="3"/>
      <c r="F898" s="86"/>
    </row>
    <row r="899" spans="3:6" ht="21" customHeight="1">
      <c r="C899" s="3"/>
      <c r="D899" s="3"/>
      <c r="E899" s="3"/>
      <c r="F899" s="86"/>
    </row>
    <row r="900" spans="3:6" ht="21" customHeight="1">
      <c r="C900" s="3"/>
      <c r="D900" s="3"/>
      <c r="E900" s="3"/>
      <c r="F900" s="86"/>
    </row>
    <row r="901" spans="3:6" ht="21" customHeight="1">
      <c r="C901" s="3"/>
      <c r="D901" s="3"/>
      <c r="E901" s="3"/>
      <c r="F901" s="86"/>
    </row>
    <row r="902" spans="3:6" ht="21" customHeight="1">
      <c r="C902" s="3"/>
      <c r="D902" s="3"/>
      <c r="E902" s="3"/>
      <c r="F902" s="86"/>
    </row>
    <row r="903" spans="3:6" ht="21" customHeight="1">
      <c r="C903" s="3"/>
      <c r="D903" s="3"/>
      <c r="E903" s="3"/>
      <c r="F903" s="86"/>
    </row>
    <row r="904" spans="3:6" ht="21" customHeight="1">
      <c r="C904" s="3"/>
      <c r="D904" s="3"/>
      <c r="E904" s="3"/>
      <c r="F904" s="86"/>
    </row>
    <row r="905" spans="3:6" ht="21" customHeight="1">
      <c r="C905" s="3"/>
      <c r="D905" s="3"/>
      <c r="E905" s="3"/>
      <c r="F905" s="86"/>
    </row>
    <row r="906" spans="3:6" ht="21" customHeight="1">
      <c r="C906" s="3"/>
      <c r="D906" s="3"/>
      <c r="E906" s="3"/>
      <c r="F906" s="86"/>
    </row>
    <row r="907" spans="3:6" ht="21" customHeight="1">
      <c r="C907" s="3"/>
      <c r="D907" s="3"/>
      <c r="E907" s="3"/>
      <c r="F907" s="86"/>
    </row>
    <row r="908" spans="3:6" ht="21" customHeight="1">
      <c r="C908" s="3"/>
      <c r="D908" s="3"/>
      <c r="E908" s="3"/>
      <c r="F908" s="86"/>
    </row>
    <row r="909" spans="3:6" ht="21" customHeight="1">
      <c r="C909" s="3"/>
      <c r="D909" s="3"/>
      <c r="E909" s="3"/>
      <c r="F909" s="86"/>
    </row>
    <row r="910" spans="3:6" ht="21" customHeight="1">
      <c r="C910" s="3"/>
      <c r="D910" s="3"/>
      <c r="E910" s="3"/>
      <c r="F910" s="86"/>
    </row>
    <row r="911" spans="3:6" ht="21" customHeight="1">
      <c r="C911" s="3"/>
      <c r="D911" s="3"/>
      <c r="E911" s="3"/>
      <c r="F911" s="86"/>
    </row>
    <row r="912" spans="3:6" ht="21" customHeight="1">
      <c r="C912" s="3"/>
      <c r="D912" s="3"/>
      <c r="E912" s="3"/>
      <c r="F912" s="86"/>
    </row>
    <row r="913" spans="3:6" ht="21" customHeight="1">
      <c r="C913" s="3"/>
      <c r="D913" s="3"/>
      <c r="E913" s="3"/>
      <c r="F913" s="86"/>
    </row>
    <row r="914" spans="3:6" ht="21" customHeight="1">
      <c r="C914" s="3"/>
      <c r="D914" s="3"/>
      <c r="E914" s="3"/>
      <c r="F914" s="86"/>
    </row>
    <row r="915" spans="3:6" ht="21" customHeight="1">
      <c r="C915" s="3"/>
      <c r="D915" s="3"/>
      <c r="E915" s="3"/>
      <c r="F915" s="86"/>
    </row>
    <row r="916" spans="3:6" ht="21" customHeight="1">
      <c r="C916" s="3"/>
      <c r="D916" s="3"/>
      <c r="E916" s="3"/>
      <c r="F916" s="86"/>
    </row>
    <row r="917" spans="3:6" ht="21" customHeight="1">
      <c r="C917" s="3"/>
      <c r="D917" s="3"/>
      <c r="E917" s="3"/>
      <c r="F917" s="86"/>
    </row>
    <row r="918" spans="3:6" ht="21" customHeight="1">
      <c r="C918" s="3"/>
      <c r="D918" s="3"/>
      <c r="E918" s="3"/>
      <c r="F918" s="86"/>
    </row>
    <row r="919" spans="3:6" ht="21" customHeight="1">
      <c r="C919" s="3"/>
      <c r="D919" s="3"/>
      <c r="E919" s="3"/>
      <c r="F919" s="86"/>
    </row>
    <row r="920" spans="3:6" ht="21" customHeight="1">
      <c r="C920" s="3"/>
      <c r="D920" s="3"/>
      <c r="E920" s="3"/>
      <c r="F920" s="86"/>
    </row>
    <row r="921" spans="3:6" ht="21" customHeight="1">
      <c r="C921" s="3"/>
      <c r="D921" s="3"/>
      <c r="E921" s="3"/>
      <c r="F921" s="86"/>
    </row>
    <row r="922" spans="3:6" ht="21" customHeight="1">
      <c r="C922" s="3"/>
      <c r="D922" s="3"/>
      <c r="E922" s="3"/>
      <c r="F922" s="86"/>
    </row>
    <row r="923" spans="3:6" ht="21" customHeight="1">
      <c r="C923" s="3"/>
      <c r="D923" s="3"/>
      <c r="E923" s="3"/>
      <c r="F923" s="86"/>
    </row>
    <row r="924" spans="3:6" ht="21" customHeight="1">
      <c r="C924" s="3"/>
      <c r="D924" s="3"/>
      <c r="E924" s="3"/>
      <c r="F924" s="86"/>
    </row>
    <row r="925" spans="3:6" ht="21" customHeight="1">
      <c r="C925" s="3"/>
      <c r="D925" s="3"/>
      <c r="E925" s="3"/>
      <c r="F925" s="86"/>
    </row>
    <row r="926" spans="3:6" ht="21" customHeight="1">
      <c r="C926" s="3"/>
      <c r="D926" s="3"/>
      <c r="E926" s="3"/>
      <c r="F926" s="86"/>
    </row>
    <row r="927" spans="3:6" ht="21" customHeight="1">
      <c r="C927" s="3"/>
      <c r="D927" s="3"/>
      <c r="E927" s="3"/>
      <c r="F927" s="86"/>
    </row>
    <row r="928" spans="3:6" ht="21" customHeight="1">
      <c r="C928" s="3"/>
      <c r="D928" s="3"/>
      <c r="E928" s="3"/>
      <c r="F928" s="86"/>
    </row>
    <row r="929" spans="3:6" ht="21" customHeight="1">
      <c r="C929" s="3"/>
      <c r="D929" s="3"/>
      <c r="E929" s="3"/>
      <c r="F929" s="86"/>
    </row>
    <row r="930" spans="3:6" ht="21" customHeight="1">
      <c r="C930" s="3"/>
      <c r="D930" s="3"/>
      <c r="E930" s="3"/>
      <c r="F930" s="86"/>
    </row>
    <row r="931" spans="3:6" ht="21" customHeight="1">
      <c r="C931" s="3"/>
      <c r="D931" s="3"/>
      <c r="E931" s="3"/>
      <c r="F931" s="86"/>
    </row>
    <row r="932" spans="3:6" ht="21" customHeight="1">
      <c r="C932" s="3"/>
      <c r="D932" s="3"/>
      <c r="E932" s="3"/>
      <c r="F932" s="86"/>
    </row>
    <row r="933" spans="3:6" ht="21" customHeight="1">
      <c r="C933" s="3"/>
      <c r="D933" s="3"/>
      <c r="E933" s="3"/>
      <c r="F933" s="86"/>
    </row>
    <row r="934" spans="3:6" ht="21" customHeight="1">
      <c r="C934" s="3"/>
      <c r="D934" s="3"/>
      <c r="E934" s="3"/>
      <c r="F934" s="86"/>
    </row>
    <row r="935" spans="3:6" ht="21" customHeight="1">
      <c r="C935" s="3"/>
      <c r="D935" s="3"/>
      <c r="E935" s="3"/>
      <c r="F935" s="86"/>
    </row>
    <row r="936" spans="3:6" ht="21" customHeight="1">
      <c r="C936" s="3"/>
      <c r="D936" s="3"/>
      <c r="E936" s="3"/>
      <c r="F936" s="86"/>
    </row>
    <row r="937" spans="3:6" ht="21" customHeight="1">
      <c r="C937" s="3"/>
      <c r="D937" s="3"/>
      <c r="E937" s="3"/>
      <c r="F937" s="86"/>
    </row>
    <row r="938" spans="3:6" ht="21" customHeight="1">
      <c r="C938" s="3"/>
      <c r="D938" s="3"/>
      <c r="E938" s="3"/>
      <c r="F938" s="86"/>
    </row>
    <row r="939" spans="3:6" ht="21" customHeight="1">
      <c r="C939" s="3"/>
      <c r="D939" s="3"/>
      <c r="E939" s="3"/>
      <c r="F939" s="86"/>
    </row>
    <row r="940" spans="3:6" ht="21" customHeight="1">
      <c r="C940" s="3"/>
      <c r="D940" s="3"/>
      <c r="E940" s="3"/>
      <c r="F940" s="86"/>
    </row>
    <row r="941" spans="3:6" ht="21" customHeight="1">
      <c r="C941" s="3"/>
      <c r="D941" s="3"/>
      <c r="E941" s="3"/>
      <c r="F941" s="86"/>
    </row>
    <row r="942" spans="3:6" ht="21" customHeight="1">
      <c r="C942" s="3"/>
      <c r="D942" s="3"/>
      <c r="E942" s="3"/>
      <c r="F942" s="86"/>
    </row>
    <row r="943" spans="3:6" ht="21" customHeight="1">
      <c r="C943" s="3"/>
      <c r="D943" s="3"/>
      <c r="E943" s="3"/>
      <c r="F943" s="86"/>
    </row>
    <row r="944" spans="3:6" ht="21" customHeight="1">
      <c r="C944" s="3"/>
      <c r="D944" s="3"/>
      <c r="E944" s="3"/>
      <c r="F944" s="86"/>
    </row>
    <row r="945" spans="3:6" ht="21" customHeight="1">
      <c r="C945" s="3"/>
      <c r="D945" s="3"/>
      <c r="E945" s="3"/>
      <c r="F945" s="86"/>
    </row>
    <row r="946" spans="3:6" ht="21" customHeight="1">
      <c r="C946" s="3"/>
      <c r="D946" s="3"/>
      <c r="E946" s="3"/>
      <c r="F946" s="86"/>
    </row>
    <row r="947" spans="3:6" ht="21" customHeight="1">
      <c r="C947" s="3"/>
      <c r="D947" s="3"/>
      <c r="E947" s="3"/>
      <c r="F947" s="86"/>
    </row>
    <row r="948" spans="3:6" ht="21" customHeight="1">
      <c r="C948" s="3"/>
      <c r="D948" s="3"/>
      <c r="E948" s="3"/>
      <c r="F948" s="86"/>
    </row>
    <row r="949" spans="3:6" ht="21" customHeight="1">
      <c r="C949" s="3"/>
      <c r="D949" s="3"/>
      <c r="E949" s="3"/>
      <c r="F949" s="86"/>
    </row>
    <row r="950" spans="3:6" ht="21" customHeight="1">
      <c r="C950" s="3"/>
      <c r="D950" s="3"/>
      <c r="E950" s="3"/>
      <c r="F950" s="86"/>
    </row>
    <row r="951" spans="3:6" ht="21" customHeight="1">
      <c r="C951" s="3"/>
      <c r="D951" s="3"/>
      <c r="E951" s="3"/>
      <c r="F951" s="86"/>
    </row>
    <row r="952" spans="3:6" ht="21" customHeight="1">
      <c r="C952" s="3"/>
      <c r="D952" s="3"/>
      <c r="E952" s="3"/>
      <c r="F952" s="86"/>
    </row>
    <row r="953" spans="3:6" ht="21" customHeight="1">
      <c r="C953" s="3"/>
      <c r="D953" s="3"/>
      <c r="E953" s="3"/>
      <c r="F953" s="86"/>
    </row>
    <row r="954" spans="3:6" ht="21" customHeight="1">
      <c r="C954" s="3"/>
      <c r="D954" s="3"/>
      <c r="E954" s="3"/>
      <c r="F954" s="86"/>
    </row>
    <row r="955" spans="3:6" ht="21" customHeight="1">
      <c r="C955" s="3"/>
      <c r="D955" s="3"/>
      <c r="E955" s="3"/>
      <c r="F955" s="86"/>
    </row>
    <row r="956" spans="3:6" ht="21" customHeight="1">
      <c r="C956" s="3"/>
      <c r="D956" s="3"/>
      <c r="E956" s="3"/>
      <c r="F956" s="86"/>
    </row>
    <row r="957" spans="3:6" ht="21" customHeight="1">
      <c r="C957" s="3"/>
      <c r="D957" s="3"/>
      <c r="E957" s="3"/>
      <c r="F957" s="86"/>
    </row>
    <row r="958" spans="3:6" ht="21" customHeight="1">
      <c r="C958" s="3"/>
      <c r="D958" s="3"/>
      <c r="E958" s="3"/>
      <c r="F958" s="86"/>
    </row>
    <row r="959" spans="3:6" ht="21" customHeight="1">
      <c r="C959" s="3"/>
      <c r="D959" s="3"/>
      <c r="E959" s="3"/>
      <c r="F959" s="86"/>
    </row>
    <row r="960" spans="3:6" ht="21" customHeight="1">
      <c r="C960" s="3"/>
      <c r="D960" s="3"/>
      <c r="E960" s="3"/>
      <c r="F960" s="86"/>
    </row>
    <row r="961" spans="3:6" ht="21" customHeight="1">
      <c r="C961" s="3"/>
      <c r="D961" s="3"/>
      <c r="E961" s="3"/>
      <c r="F961" s="86"/>
    </row>
    <row r="962" spans="3:6" ht="21" customHeight="1">
      <c r="C962" s="3"/>
      <c r="D962" s="3"/>
      <c r="E962" s="3"/>
      <c r="F962" s="86"/>
    </row>
    <row r="963" spans="3:6" ht="21" customHeight="1">
      <c r="C963" s="3"/>
      <c r="D963" s="3"/>
      <c r="E963" s="3"/>
      <c r="F963" s="86"/>
    </row>
    <row r="964" spans="3:6" ht="21" customHeight="1">
      <c r="C964" s="3"/>
      <c r="D964" s="3"/>
      <c r="E964" s="3"/>
      <c r="F964" s="86"/>
    </row>
    <row r="965" spans="3:6" ht="21" customHeight="1">
      <c r="C965" s="3"/>
      <c r="D965" s="3"/>
      <c r="E965" s="3"/>
      <c r="F965" s="86"/>
    </row>
    <row r="966" spans="3:6" ht="21" customHeight="1">
      <c r="C966" s="3"/>
      <c r="D966" s="3"/>
      <c r="E966" s="3"/>
      <c r="F966" s="86"/>
    </row>
    <row r="967" spans="3:6" ht="21" customHeight="1">
      <c r="C967" s="3"/>
      <c r="D967" s="3"/>
      <c r="E967" s="3"/>
      <c r="F967" s="86"/>
    </row>
    <row r="968" spans="3:6" ht="21" customHeight="1">
      <c r="C968" s="3"/>
      <c r="D968" s="3"/>
      <c r="E968" s="3"/>
      <c r="F968" s="86"/>
    </row>
    <row r="969" spans="3:6" ht="21" customHeight="1">
      <c r="C969" s="3"/>
      <c r="D969" s="3"/>
      <c r="E969" s="3"/>
      <c r="F969" s="86"/>
    </row>
    <row r="970" spans="3:6" ht="21" customHeight="1">
      <c r="C970" s="3"/>
      <c r="D970" s="3"/>
      <c r="E970" s="3"/>
      <c r="F970" s="86"/>
    </row>
    <row r="971" spans="3:6" ht="21" customHeight="1">
      <c r="C971" s="3"/>
      <c r="D971" s="3"/>
      <c r="E971" s="3"/>
      <c r="F971" s="86"/>
    </row>
    <row r="972" spans="3:6" ht="21" customHeight="1">
      <c r="C972" s="3"/>
      <c r="D972" s="3"/>
      <c r="E972" s="3"/>
      <c r="F972" s="86"/>
    </row>
    <row r="973" spans="3:6" ht="21" customHeight="1">
      <c r="C973" s="3"/>
      <c r="D973" s="3"/>
      <c r="E973" s="3"/>
      <c r="F973" s="86"/>
    </row>
    <row r="974" spans="3:6" ht="21" customHeight="1">
      <c r="C974" s="3"/>
      <c r="D974" s="3"/>
      <c r="E974" s="3"/>
      <c r="F974" s="86"/>
    </row>
    <row r="975" spans="3:6" ht="21" customHeight="1">
      <c r="C975" s="3"/>
      <c r="D975" s="3"/>
      <c r="E975" s="3"/>
      <c r="F975" s="86"/>
    </row>
    <row r="976" spans="3:6" ht="21" customHeight="1">
      <c r="C976" s="3"/>
      <c r="D976" s="3"/>
      <c r="E976" s="3"/>
      <c r="F976" s="86"/>
    </row>
    <row r="977" spans="3:6" ht="21" customHeight="1">
      <c r="C977" s="3"/>
      <c r="D977" s="3"/>
      <c r="E977" s="3"/>
      <c r="F977" s="86"/>
    </row>
    <row r="978" spans="3:6" ht="21" customHeight="1">
      <c r="C978" s="3"/>
      <c r="D978" s="3"/>
      <c r="E978" s="3"/>
      <c r="F978" s="86"/>
    </row>
    <row r="979" spans="3:6" ht="21" customHeight="1">
      <c r="C979" s="3"/>
      <c r="D979" s="3"/>
      <c r="E979" s="3"/>
      <c r="F979" s="86"/>
    </row>
    <row r="980" spans="3:6" ht="21" customHeight="1">
      <c r="C980" s="3"/>
      <c r="D980" s="3"/>
      <c r="E980" s="3"/>
      <c r="F980" s="86"/>
    </row>
    <row r="981" spans="3:6" ht="21" customHeight="1">
      <c r="C981" s="3"/>
      <c r="D981" s="3"/>
      <c r="E981" s="3"/>
      <c r="F981" s="86"/>
    </row>
    <row r="982" spans="3:6" ht="21" customHeight="1">
      <c r="C982" s="3"/>
      <c r="D982" s="3"/>
      <c r="E982" s="3"/>
      <c r="F982" s="86"/>
    </row>
    <row r="983" spans="3:6" ht="21" customHeight="1">
      <c r="C983" s="3"/>
      <c r="D983" s="3"/>
      <c r="E983" s="3"/>
      <c r="F983" s="86"/>
    </row>
    <row r="984" spans="3:6" ht="21" customHeight="1">
      <c r="C984" s="3"/>
      <c r="D984" s="3"/>
      <c r="E984" s="3"/>
      <c r="F984" s="86"/>
    </row>
    <row r="985" spans="3:6" ht="21" customHeight="1">
      <c r="C985" s="3"/>
      <c r="D985" s="3"/>
      <c r="E985" s="3"/>
      <c r="F985" s="86"/>
    </row>
    <row r="986" spans="3:6" ht="21" customHeight="1">
      <c r="C986" s="3"/>
      <c r="D986" s="3"/>
      <c r="E986" s="3"/>
      <c r="F986" s="86"/>
    </row>
    <row r="987" spans="3:6" ht="21" customHeight="1">
      <c r="C987" s="3"/>
      <c r="D987" s="3"/>
      <c r="E987" s="3"/>
      <c r="F987" s="86"/>
    </row>
    <row r="988" spans="3:6" ht="21" customHeight="1">
      <c r="C988" s="3"/>
      <c r="D988" s="3"/>
      <c r="E988" s="3"/>
      <c r="F988" s="86"/>
    </row>
    <row r="989" spans="3:6" ht="21" customHeight="1">
      <c r="C989" s="3"/>
      <c r="D989" s="3"/>
      <c r="E989" s="3"/>
      <c r="F989" s="86"/>
    </row>
    <row r="990" spans="3:6" ht="21" customHeight="1">
      <c r="C990" s="3"/>
      <c r="D990" s="3"/>
      <c r="E990" s="3"/>
      <c r="F990" s="86"/>
    </row>
    <row r="991" spans="3:6" ht="21" customHeight="1">
      <c r="C991" s="3"/>
      <c r="D991" s="3"/>
      <c r="E991" s="3"/>
      <c r="F991" s="86"/>
    </row>
    <row r="992" spans="3:6" ht="21" customHeight="1">
      <c r="C992" s="3"/>
      <c r="D992" s="3"/>
      <c r="E992" s="3"/>
      <c r="F992" s="86"/>
    </row>
    <row r="993" spans="3:6" ht="21" customHeight="1">
      <c r="C993" s="3"/>
      <c r="D993" s="3"/>
      <c r="E993" s="3"/>
      <c r="F993" s="86"/>
    </row>
    <row r="994" spans="3:6" ht="21" customHeight="1">
      <c r="C994" s="3"/>
      <c r="D994" s="3"/>
      <c r="E994" s="3"/>
      <c r="F994" s="86"/>
    </row>
    <row r="995" spans="3:6" ht="21" customHeight="1">
      <c r="C995" s="3"/>
      <c r="D995" s="3"/>
      <c r="E995" s="3"/>
      <c r="F995" s="86"/>
    </row>
    <row r="996" spans="3:6" ht="21" customHeight="1">
      <c r="C996" s="3"/>
      <c r="D996" s="3"/>
      <c r="F996" s="86"/>
    </row>
    <row r="997" spans="3:6" ht="21" customHeight="1">
      <c r="C997" s="3"/>
      <c r="D997" s="3"/>
      <c r="F997" s="86"/>
    </row>
    <row r="1011" spans="1:6" s="76" customFormat="1" ht="21" customHeight="1">
      <c r="A1011" s="3"/>
      <c r="B1011" s="3"/>
      <c r="C1011" s="6"/>
      <c r="D1011" s="72"/>
      <c r="E1011" s="72"/>
      <c r="F1011" s="94"/>
    </row>
    <row r="1012" spans="1:6" s="76" customFormat="1" ht="21" customHeight="1">
      <c r="A1012" s="3"/>
      <c r="B1012" s="3"/>
      <c r="C1012" s="6"/>
      <c r="D1012" s="72"/>
      <c r="E1012" s="72"/>
      <c r="F1012" s="94"/>
    </row>
    <row r="1013" spans="1:6" s="76" customFormat="1" ht="21" customHeight="1">
      <c r="A1013" s="3"/>
      <c r="B1013" s="3"/>
      <c r="C1013" s="6"/>
      <c r="D1013" s="72"/>
      <c r="E1013" s="72"/>
      <c r="F1013" s="94"/>
    </row>
    <row r="1014" spans="1:6" s="76" customFormat="1" ht="21" customHeight="1">
      <c r="A1014" s="3"/>
      <c r="B1014" s="3"/>
      <c r="C1014" s="6"/>
      <c r="D1014" s="72"/>
      <c r="E1014" s="72"/>
      <c r="F1014" s="94"/>
    </row>
    <row r="1015" spans="1:6" s="76" customFormat="1" ht="21" customHeight="1">
      <c r="A1015" s="3"/>
      <c r="B1015" s="3"/>
      <c r="C1015" s="6"/>
      <c r="D1015" s="72"/>
      <c r="E1015" s="72"/>
      <c r="F1015" s="94"/>
    </row>
    <row r="1016" spans="1:6" s="76" customFormat="1" ht="21" customHeight="1">
      <c r="A1016" s="3"/>
      <c r="B1016" s="3"/>
      <c r="C1016" s="6"/>
      <c r="D1016" s="72"/>
      <c r="E1016" s="72"/>
      <c r="F1016" s="94"/>
    </row>
    <row r="1017" spans="1:6" s="76" customFormat="1" ht="21" customHeight="1">
      <c r="A1017" s="3"/>
      <c r="B1017" s="3"/>
      <c r="C1017" s="6"/>
      <c r="D1017" s="72"/>
      <c r="E1017" s="72"/>
      <c r="F1017" s="94"/>
    </row>
    <row r="1018" spans="1:6" s="76" customFormat="1" ht="21" customHeight="1">
      <c r="A1018" s="3"/>
      <c r="B1018" s="3"/>
      <c r="C1018" s="6"/>
      <c r="D1018" s="72"/>
      <c r="E1018" s="72"/>
      <c r="F1018" s="94"/>
    </row>
    <row r="1019" spans="1:6" s="76" customFormat="1" ht="21" customHeight="1">
      <c r="A1019" s="3"/>
      <c r="B1019" s="3"/>
      <c r="C1019" s="6"/>
      <c r="D1019" s="72"/>
      <c r="E1019" s="72"/>
      <c r="F1019" s="94"/>
    </row>
    <row r="1020" spans="1:6" s="76" customFormat="1" ht="21" customHeight="1">
      <c r="A1020" s="3"/>
      <c r="B1020" s="3"/>
      <c r="C1020" s="6"/>
      <c r="D1020" s="72"/>
      <c r="E1020" s="72"/>
      <c r="F1020" s="94"/>
    </row>
    <row r="1021" spans="1:6" s="76" customFormat="1" ht="21" customHeight="1">
      <c r="A1021" s="3"/>
      <c r="B1021" s="3"/>
      <c r="C1021" s="6"/>
      <c r="D1021" s="72"/>
      <c r="E1021" s="72"/>
      <c r="F1021" s="94"/>
    </row>
    <row r="1022" spans="1:6" s="76" customFormat="1" ht="21" customHeight="1">
      <c r="A1022" s="3"/>
      <c r="B1022" s="3"/>
      <c r="C1022" s="6"/>
      <c r="D1022" s="72"/>
      <c r="E1022" s="72"/>
      <c r="F1022" s="94"/>
    </row>
    <row r="1023" spans="1:6" s="76" customFormat="1" ht="21" customHeight="1">
      <c r="A1023" s="3"/>
      <c r="B1023" s="3"/>
      <c r="C1023" s="6"/>
      <c r="D1023" s="72"/>
      <c r="E1023" s="72"/>
      <c r="F1023" s="94"/>
    </row>
    <row r="1024" spans="1:6" s="76" customFormat="1" ht="21" customHeight="1">
      <c r="A1024" s="3"/>
      <c r="B1024" s="3"/>
      <c r="C1024" s="6"/>
      <c r="D1024" s="72"/>
      <c r="E1024" s="72"/>
      <c r="F1024" s="94"/>
    </row>
    <row r="1025" spans="1:6" s="76" customFormat="1" ht="21" customHeight="1">
      <c r="A1025" s="3"/>
      <c r="B1025" s="3"/>
      <c r="C1025" s="6"/>
      <c r="D1025" s="72"/>
      <c r="E1025" s="72"/>
      <c r="F1025" s="94"/>
    </row>
    <row r="1026" spans="1:6" s="76" customFormat="1" ht="21" customHeight="1">
      <c r="A1026" s="3"/>
      <c r="B1026" s="3"/>
      <c r="C1026" s="6"/>
      <c r="D1026" s="72"/>
      <c r="E1026" s="72"/>
      <c r="F1026" s="94"/>
    </row>
    <row r="1027" spans="1:6" s="76" customFormat="1" ht="21" customHeight="1">
      <c r="A1027" s="3"/>
      <c r="B1027" s="3"/>
      <c r="C1027" s="6"/>
      <c r="D1027" s="72"/>
      <c r="E1027" s="72"/>
      <c r="F1027" s="94"/>
    </row>
    <row r="1028" spans="1:6" s="76" customFormat="1" ht="21" customHeight="1">
      <c r="A1028" s="3"/>
      <c r="B1028" s="3"/>
      <c r="C1028" s="6"/>
      <c r="D1028" s="72"/>
      <c r="E1028" s="72"/>
      <c r="F1028" s="94"/>
    </row>
    <row r="1029" spans="1:6" s="76" customFormat="1" ht="21" customHeight="1">
      <c r="A1029" s="3"/>
      <c r="B1029" s="3"/>
      <c r="C1029" s="6"/>
      <c r="D1029" s="72"/>
      <c r="E1029" s="72"/>
      <c r="F1029" s="94"/>
    </row>
    <row r="1030" spans="1:6" s="76" customFormat="1" ht="21" customHeight="1">
      <c r="A1030" s="3"/>
      <c r="B1030" s="3"/>
      <c r="C1030" s="6"/>
      <c r="D1030" s="72"/>
      <c r="E1030" s="72"/>
      <c r="F1030" s="94"/>
    </row>
    <row r="1031" spans="1:6" s="76" customFormat="1" ht="21" customHeight="1">
      <c r="A1031" s="3"/>
      <c r="B1031" s="3"/>
      <c r="C1031" s="6"/>
      <c r="D1031" s="72"/>
      <c r="E1031" s="72"/>
      <c r="F1031" s="94"/>
    </row>
    <row r="1032" spans="1:6" s="76" customFormat="1" ht="21" customHeight="1">
      <c r="A1032" s="3"/>
      <c r="B1032" s="3"/>
      <c r="C1032" s="6"/>
      <c r="D1032" s="72"/>
      <c r="E1032" s="72"/>
      <c r="F1032" s="94"/>
    </row>
    <row r="1033" spans="1:6" s="76" customFormat="1" ht="21" customHeight="1">
      <c r="A1033" s="3"/>
      <c r="B1033" s="3"/>
      <c r="C1033" s="6"/>
      <c r="D1033" s="72"/>
      <c r="E1033" s="72"/>
      <c r="F1033" s="94"/>
    </row>
    <row r="1034" spans="1:6" s="76" customFormat="1" ht="21" customHeight="1">
      <c r="A1034" s="3"/>
      <c r="B1034" s="3"/>
      <c r="C1034" s="6"/>
      <c r="D1034" s="72"/>
      <c r="E1034" s="72"/>
      <c r="F1034" s="94"/>
    </row>
    <row r="1035" spans="1:6" s="76" customFormat="1" ht="21" customHeight="1">
      <c r="A1035" s="3"/>
      <c r="B1035" s="3"/>
      <c r="C1035" s="6"/>
      <c r="D1035" s="72"/>
      <c r="E1035" s="72"/>
      <c r="F1035" s="94"/>
    </row>
    <row r="1036" spans="1:6" s="76" customFormat="1" ht="21" customHeight="1">
      <c r="A1036" s="3"/>
      <c r="B1036" s="3"/>
      <c r="C1036" s="6"/>
      <c r="D1036" s="72"/>
      <c r="E1036" s="72"/>
      <c r="F1036" s="94"/>
    </row>
    <row r="1037" spans="1:6" s="76" customFormat="1" ht="21" customHeight="1">
      <c r="A1037" s="3"/>
      <c r="B1037" s="3"/>
      <c r="C1037" s="6"/>
      <c r="D1037" s="72"/>
      <c r="E1037" s="72"/>
      <c r="F1037" s="94"/>
    </row>
    <row r="1038" spans="1:6" s="76" customFormat="1" ht="21" customHeight="1">
      <c r="A1038" s="3"/>
      <c r="B1038" s="3"/>
      <c r="C1038" s="6"/>
      <c r="D1038" s="72"/>
      <c r="E1038" s="72"/>
      <c r="F1038" s="94"/>
    </row>
    <row r="1039" spans="1:6" s="76" customFormat="1" ht="21" customHeight="1">
      <c r="A1039" s="3"/>
      <c r="B1039" s="3"/>
      <c r="C1039" s="6"/>
      <c r="D1039" s="72"/>
      <c r="E1039" s="72"/>
      <c r="F1039" s="94"/>
    </row>
    <row r="1040" spans="1:6" s="76" customFormat="1" ht="21" customHeight="1">
      <c r="A1040" s="3"/>
      <c r="B1040" s="3"/>
      <c r="C1040" s="6"/>
      <c r="D1040" s="72"/>
      <c r="E1040" s="72"/>
      <c r="F1040" s="94"/>
    </row>
    <row r="1041" spans="1:6" s="76" customFormat="1" ht="21" customHeight="1">
      <c r="A1041" s="3"/>
      <c r="B1041" s="3"/>
      <c r="C1041" s="6"/>
      <c r="D1041" s="72"/>
      <c r="E1041" s="72"/>
      <c r="F1041" s="94"/>
    </row>
    <row r="1042" spans="1:6" s="76" customFormat="1" ht="21" customHeight="1">
      <c r="A1042" s="3"/>
      <c r="B1042" s="3"/>
      <c r="C1042" s="6"/>
      <c r="D1042" s="72"/>
      <c r="E1042" s="72"/>
      <c r="F1042" s="94"/>
    </row>
    <row r="1043" spans="1:6" s="76" customFormat="1" ht="21" customHeight="1">
      <c r="A1043" s="3"/>
      <c r="B1043" s="3"/>
      <c r="C1043" s="6"/>
      <c r="D1043" s="72"/>
      <c r="E1043" s="72"/>
      <c r="F1043" s="94"/>
    </row>
    <row r="1044" spans="1:6" s="76" customFormat="1" ht="21" customHeight="1">
      <c r="A1044" s="3"/>
      <c r="B1044" s="3"/>
      <c r="C1044" s="6"/>
      <c r="D1044" s="72"/>
      <c r="E1044" s="72"/>
      <c r="F1044" s="94"/>
    </row>
    <row r="1045" spans="1:6" s="76" customFormat="1" ht="21" customHeight="1">
      <c r="A1045" s="3"/>
      <c r="B1045" s="3"/>
      <c r="C1045" s="6"/>
      <c r="D1045" s="72"/>
      <c r="E1045" s="72"/>
      <c r="F1045" s="94"/>
    </row>
    <row r="1046" spans="1:6" s="76" customFormat="1" ht="21" customHeight="1">
      <c r="A1046" s="3"/>
      <c r="B1046" s="3"/>
      <c r="C1046" s="6"/>
      <c r="D1046" s="72"/>
      <c r="E1046" s="72"/>
      <c r="F1046" s="94"/>
    </row>
    <row r="1047" spans="1:6" s="76" customFormat="1" ht="21" customHeight="1">
      <c r="A1047" s="3"/>
      <c r="B1047" s="3"/>
      <c r="C1047" s="6"/>
      <c r="D1047" s="72"/>
      <c r="E1047" s="72"/>
      <c r="F1047" s="94"/>
    </row>
    <row r="1048" spans="1:6" s="76" customFormat="1" ht="21" customHeight="1">
      <c r="A1048" s="3"/>
      <c r="B1048" s="3"/>
      <c r="C1048" s="6"/>
      <c r="D1048" s="72"/>
      <c r="E1048" s="72"/>
      <c r="F1048" s="94"/>
    </row>
    <row r="1049" spans="1:6" s="76" customFormat="1" ht="21" customHeight="1">
      <c r="A1049" s="3"/>
      <c r="B1049" s="3"/>
      <c r="C1049" s="6"/>
      <c r="D1049" s="72"/>
      <c r="E1049" s="72"/>
      <c r="F1049" s="94"/>
    </row>
    <row r="1050" spans="1:6" s="76" customFormat="1" ht="21" customHeight="1">
      <c r="A1050" s="3"/>
      <c r="B1050" s="3"/>
      <c r="C1050" s="6"/>
      <c r="D1050" s="72"/>
      <c r="E1050" s="72"/>
      <c r="F1050" s="94"/>
    </row>
    <row r="1051" spans="1:6" s="76" customFormat="1" ht="21" customHeight="1">
      <c r="A1051" s="3"/>
      <c r="B1051" s="3"/>
      <c r="C1051" s="6"/>
      <c r="D1051" s="72"/>
      <c r="E1051" s="72"/>
      <c r="F1051" s="94"/>
    </row>
    <row r="1052" spans="1:6" s="76" customFormat="1" ht="21" customHeight="1">
      <c r="A1052" s="3"/>
      <c r="B1052" s="3"/>
      <c r="C1052" s="6"/>
      <c r="D1052" s="72"/>
      <c r="E1052" s="72"/>
      <c r="F1052" s="94"/>
    </row>
    <row r="1053" spans="1:6" s="76" customFormat="1" ht="21" customHeight="1">
      <c r="A1053" s="3"/>
      <c r="B1053" s="3"/>
      <c r="C1053" s="6"/>
      <c r="D1053" s="72"/>
      <c r="E1053" s="72"/>
      <c r="F1053" s="94"/>
    </row>
    <row r="1054" spans="1:6" s="76" customFormat="1" ht="21" customHeight="1">
      <c r="A1054" s="3"/>
      <c r="B1054" s="3"/>
      <c r="C1054" s="6"/>
      <c r="D1054" s="72"/>
      <c r="E1054" s="72"/>
      <c r="F1054" s="94"/>
    </row>
    <row r="1055" spans="1:6" s="76" customFormat="1" ht="21" customHeight="1">
      <c r="A1055" s="3"/>
      <c r="B1055" s="3"/>
      <c r="C1055" s="6"/>
      <c r="D1055" s="72"/>
      <c r="E1055" s="72"/>
      <c r="F1055" s="94"/>
    </row>
    <row r="1056" spans="1:6" s="76" customFormat="1" ht="21" customHeight="1">
      <c r="A1056" s="3"/>
      <c r="B1056" s="3"/>
      <c r="C1056" s="6"/>
      <c r="D1056" s="72"/>
      <c r="E1056" s="72"/>
      <c r="F1056" s="94"/>
    </row>
    <row r="1057" spans="1:6" s="76" customFormat="1" ht="21" customHeight="1">
      <c r="A1057" s="3"/>
      <c r="B1057" s="3"/>
      <c r="C1057" s="6"/>
      <c r="D1057" s="72"/>
      <c r="E1057" s="72"/>
      <c r="F1057" s="94"/>
    </row>
    <row r="1058" spans="1:6" s="76" customFormat="1" ht="21" customHeight="1">
      <c r="A1058" s="3"/>
      <c r="B1058" s="3"/>
      <c r="C1058" s="6"/>
      <c r="D1058" s="72"/>
      <c r="E1058" s="72"/>
      <c r="F1058" s="94"/>
    </row>
    <row r="1059" spans="1:6" s="76" customFormat="1" ht="21" customHeight="1">
      <c r="A1059" s="3"/>
      <c r="B1059" s="3"/>
      <c r="C1059" s="6"/>
      <c r="D1059" s="72"/>
      <c r="E1059" s="72"/>
      <c r="F1059" s="94"/>
    </row>
    <row r="1060" spans="1:6" s="76" customFormat="1" ht="21" customHeight="1">
      <c r="A1060" s="3"/>
      <c r="B1060" s="3"/>
      <c r="C1060" s="6"/>
      <c r="D1060" s="72"/>
      <c r="E1060" s="72"/>
      <c r="F1060" s="94"/>
    </row>
    <row r="1061" spans="1:6" s="76" customFormat="1" ht="21" customHeight="1">
      <c r="A1061" s="3"/>
      <c r="B1061" s="3"/>
      <c r="C1061" s="6"/>
      <c r="D1061" s="72"/>
      <c r="E1061" s="72"/>
      <c r="F1061" s="94"/>
    </row>
    <row r="1062" spans="1:6" s="76" customFormat="1" ht="21" customHeight="1">
      <c r="A1062" s="3"/>
      <c r="B1062" s="3"/>
      <c r="C1062" s="6"/>
      <c r="D1062" s="72"/>
      <c r="E1062" s="72"/>
      <c r="F1062" s="94"/>
    </row>
    <row r="1063" spans="1:6" s="76" customFormat="1" ht="21" customHeight="1">
      <c r="A1063" s="3"/>
      <c r="B1063" s="3"/>
      <c r="C1063" s="6"/>
      <c r="D1063" s="72"/>
      <c r="E1063" s="72"/>
      <c r="F1063" s="94"/>
    </row>
    <row r="1064" spans="1:6" s="76" customFormat="1" ht="21" customHeight="1">
      <c r="A1064" s="3"/>
      <c r="B1064" s="3"/>
      <c r="C1064" s="6"/>
      <c r="D1064" s="72"/>
      <c r="E1064" s="72"/>
      <c r="F1064" s="94"/>
    </row>
    <row r="1065" spans="1:6" s="76" customFormat="1" ht="21" customHeight="1">
      <c r="A1065" s="3"/>
      <c r="B1065" s="3"/>
      <c r="C1065" s="6"/>
      <c r="D1065" s="72"/>
      <c r="E1065" s="72"/>
      <c r="F1065" s="94"/>
    </row>
    <row r="1066" spans="1:6" s="76" customFormat="1" ht="21" customHeight="1">
      <c r="A1066" s="3"/>
      <c r="B1066" s="3"/>
      <c r="C1066" s="6"/>
      <c r="D1066" s="72"/>
      <c r="E1066" s="72"/>
      <c r="F1066" s="94"/>
    </row>
    <row r="1067" spans="1:6" s="76" customFormat="1" ht="21" customHeight="1">
      <c r="A1067" s="3"/>
      <c r="B1067" s="3"/>
      <c r="C1067" s="6"/>
      <c r="D1067" s="72"/>
      <c r="E1067" s="72"/>
      <c r="F1067" s="94"/>
    </row>
    <row r="1068" spans="1:6" s="76" customFormat="1" ht="21" customHeight="1">
      <c r="A1068" s="3"/>
      <c r="B1068" s="3"/>
      <c r="C1068" s="6"/>
      <c r="D1068" s="72"/>
      <c r="E1068" s="72"/>
      <c r="F1068" s="94"/>
    </row>
    <row r="1069" spans="1:6" s="76" customFormat="1" ht="21" customHeight="1">
      <c r="A1069" s="3"/>
      <c r="B1069" s="3"/>
      <c r="C1069" s="6"/>
      <c r="D1069" s="72"/>
      <c r="E1069" s="72"/>
      <c r="F1069" s="94"/>
    </row>
    <row r="1070" spans="1:6" s="76" customFormat="1" ht="21" customHeight="1">
      <c r="A1070" s="3"/>
      <c r="B1070" s="3"/>
      <c r="C1070" s="6"/>
      <c r="D1070" s="72"/>
      <c r="E1070" s="72"/>
      <c r="F1070" s="94"/>
    </row>
    <row r="1071" spans="1:6" s="76" customFormat="1" ht="21" customHeight="1">
      <c r="A1071" s="3"/>
      <c r="B1071" s="3"/>
      <c r="C1071" s="6"/>
      <c r="D1071" s="72"/>
      <c r="E1071" s="72"/>
      <c r="F1071" s="94"/>
    </row>
    <row r="1072" spans="1:6" s="76" customFormat="1" ht="21" customHeight="1">
      <c r="A1072" s="3"/>
      <c r="B1072" s="3"/>
      <c r="C1072" s="6"/>
      <c r="D1072" s="72"/>
      <c r="E1072" s="72"/>
      <c r="F1072" s="94"/>
    </row>
    <row r="1073" spans="1:6" s="76" customFormat="1" ht="21" customHeight="1">
      <c r="A1073" s="3"/>
      <c r="B1073" s="3"/>
      <c r="C1073" s="6"/>
      <c r="D1073" s="72"/>
      <c r="E1073" s="72"/>
      <c r="F1073" s="94"/>
    </row>
    <row r="1074" spans="1:6" s="76" customFormat="1" ht="21" customHeight="1">
      <c r="A1074" s="3"/>
      <c r="B1074" s="3"/>
      <c r="C1074" s="6"/>
      <c r="D1074" s="72"/>
      <c r="E1074" s="72"/>
      <c r="F1074" s="94"/>
    </row>
    <row r="1075" spans="1:6" s="76" customFormat="1" ht="21" customHeight="1">
      <c r="A1075" s="3"/>
      <c r="B1075" s="3"/>
      <c r="C1075" s="6"/>
      <c r="D1075" s="72"/>
      <c r="E1075" s="72"/>
      <c r="F1075" s="94"/>
    </row>
    <row r="1076" spans="1:6" s="76" customFormat="1" ht="21" customHeight="1">
      <c r="A1076" s="3"/>
      <c r="B1076" s="3"/>
      <c r="C1076" s="6"/>
      <c r="D1076" s="72"/>
      <c r="E1076" s="72"/>
      <c r="F1076" s="94"/>
    </row>
    <row r="1077" spans="1:6" s="76" customFormat="1" ht="21" customHeight="1">
      <c r="A1077" s="3"/>
      <c r="B1077" s="3"/>
      <c r="C1077" s="6"/>
      <c r="D1077" s="72"/>
      <c r="E1077" s="72"/>
      <c r="F1077" s="94"/>
    </row>
    <row r="1078" spans="1:6" s="76" customFormat="1" ht="21" customHeight="1">
      <c r="A1078" s="3"/>
      <c r="B1078" s="3"/>
      <c r="C1078" s="6"/>
      <c r="D1078" s="72"/>
      <c r="E1078" s="72"/>
      <c r="F1078" s="94"/>
    </row>
    <row r="1079" spans="1:6" s="76" customFormat="1" ht="21" customHeight="1">
      <c r="A1079" s="3"/>
      <c r="B1079" s="3"/>
      <c r="C1079" s="6"/>
      <c r="D1079" s="72"/>
      <c r="E1079" s="72"/>
      <c r="F1079" s="94"/>
    </row>
    <row r="1080" spans="1:6" s="76" customFormat="1" ht="21" customHeight="1">
      <c r="A1080" s="3"/>
      <c r="B1080" s="3"/>
      <c r="C1080" s="6"/>
      <c r="D1080" s="72"/>
      <c r="E1080" s="72"/>
      <c r="F1080" s="94"/>
    </row>
    <row r="1081" spans="1:6" s="76" customFormat="1" ht="21" customHeight="1">
      <c r="A1081" s="3"/>
      <c r="B1081" s="3"/>
      <c r="C1081" s="6"/>
      <c r="D1081" s="72"/>
      <c r="E1081" s="72"/>
      <c r="F1081" s="94"/>
    </row>
    <row r="1082" spans="1:6" s="76" customFormat="1" ht="21" customHeight="1">
      <c r="A1082" s="3"/>
      <c r="B1082" s="3"/>
      <c r="C1082" s="6"/>
      <c r="D1082" s="72"/>
      <c r="E1082" s="72"/>
      <c r="F1082" s="94"/>
    </row>
    <row r="1083" spans="1:6" s="76" customFormat="1" ht="21" customHeight="1">
      <c r="A1083" s="3"/>
      <c r="B1083" s="3"/>
      <c r="C1083" s="6"/>
      <c r="D1083" s="72"/>
      <c r="E1083" s="72"/>
      <c r="F1083" s="94"/>
    </row>
    <row r="1084" spans="1:6" s="76" customFormat="1" ht="21" customHeight="1">
      <c r="A1084" s="3"/>
      <c r="B1084" s="3"/>
      <c r="C1084" s="6"/>
      <c r="D1084" s="72"/>
      <c r="E1084" s="72"/>
      <c r="F1084" s="94"/>
    </row>
    <row r="1085" spans="1:6" s="76" customFormat="1" ht="21" customHeight="1">
      <c r="A1085" s="3"/>
      <c r="B1085" s="3"/>
      <c r="C1085" s="6"/>
      <c r="D1085" s="72"/>
      <c r="E1085" s="72"/>
      <c r="F1085" s="94"/>
    </row>
    <row r="1086" spans="1:6" s="76" customFormat="1" ht="21" customHeight="1">
      <c r="A1086" s="3"/>
      <c r="B1086" s="3"/>
      <c r="C1086" s="6"/>
      <c r="D1086" s="72"/>
      <c r="E1086" s="72"/>
      <c r="F1086" s="94"/>
    </row>
    <row r="1087" spans="1:6" s="76" customFormat="1" ht="21" customHeight="1">
      <c r="A1087" s="3"/>
      <c r="B1087" s="3"/>
      <c r="C1087" s="6"/>
      <c r="D1087" s="72"/>
      <c r="E1087" s="72"/>
      <c r="F1087" s="94"/>
    </row>
    <row r="1088" spans="1:6" s="76" customFormat="1" ht="21" customHeight="1">
      <c r="A1088" s="3"/>
      <c r="B1088" s="3"/>
      <c r="C1088" s="6"/>
      <c r="D1088" s="72"/>
      <c r="E1088" s="72"/>
      <c r="F1088" s="94"/>
    </row>
    <row r="1089" spans="1:6" s="76" customFormat="1" ht="21" customHeight="1">
      <c r="A1089" s="3"/>
      <c r="B1089" s="3"/>
      <c r="C1089" s="6"/>
      <c r="D1089" s="72"/>
      <c r="E1089" s="72"/>
      <c r="F1089" s="94"/>
    </row>
    <row r="1090" spans="1:6" s="76" customFormat="1" ht="21" customHeight="1">
      <c r="A1090" s="3"/>
      <c r="B1090" s="3"/>
      <c r="C1090" s="6"/>
      <c r="D1090" s="72"/>
      <c r="E1090" s="72"/>
      <c r="F1090" s="94"/>
    </row>
    <row r="1091" spans="1:6" s="76" customFormat="1" ht="21" customHeight="1">
      <c r="A1091" s="3"/>
      <c r="B1091" s="3"/>
      <c r="C1091" s="6"/>
      <c r="D1091" s="72"/>
      <c r="E1091" s="72"/>
      <c r="F1091" s="94"/>
    </row>
    <row r="1092" spans="1:6" s="76" customFormat="1" ht="21" customHeight="1">
      <c r="A1092" s="3"/>
      <c r="B1092" s="3"/>
      <c r="C1092" s="6"/>
      <c r="D1092" s="72"/>
      <c r="E1092" s="72"/>
      <c r="F1092" s="94"/>
    </row>
    <row r="1093" spans="1:6" s="76" customFormat="1" ht="21" customHeight="1">
      <c r="A1093" s="3"/>
      <c r="B1093" s="3"/>
      <c r="C1093" s="6"/>
      <c r="D1093" s="72"/>
      <c r="E1093" s="72"/>
      <c r="F1093" s="94"/>
    </row>
    <row r="1094" spans="1:6" s="76" customFormat="1" ht="21" customHeight="1">
      <c r="A1094" s="3"/>
      <c r="B1094" s="3"/>
      <c r="C1094" s="6"/>
      <c r="D1094" s="72"/>
      <c r="E1094" s="72"/>
      <c r="F1094" s="94"/>
    </row>
    <row r="1095" spans="1:6" s="76" customFormat="1" ht="21" customHeight="1">
      <c r="A1095" s="3"/>
      <c r="B1095" s="3"/>
      <c r="C1095" s="6"/>
      <c r="D1095" s="72"/>
      <c r="E1095" s="72"/>
      <c r="F1095" s="94"/>
    </row>
    <row r="1096" spans="1:6" s="76" customFormat="1" ht="21" customHeight="1">
      <c r="A1096" s="3"/>
      <c r="B1096" s="3"/>
      <c r="C1096" s="6"/>
      <c r="D1096" s="72"/>
      <c r="E1096" s="72"/>
      <c r="F1096" s="94"/>
    </row>
    <row r="1097" spans="1:6" s="76" customFormat="1" ht="21" customHeight="1">
      <c r="A1097" s="3"/>
      <c r="B1097" s="3"/>
      <c r="C1097" s="6"/>
      <c r="D1097" s="72"/>
      <c r="E1097" s="72"/>
      <c r="F1097" s="94"/>
    </row>
    <row r="1098" spans="1:6" s="76" customFormat="1" ht="21" customHeight="1">
      <c r="A1098" s="3"/>
      <c r="B1098" s="3"/>
      <c r="C1098" s="6"/>
      <c r="D1098" s="72"/>
      <c r="E1098" s="72"/>
      <c r="F1098" s="94"/>
    </row>
    <row r="1099" spans="1:6" s="76" customFormat="1" ht="21" customHeight="1">
      <c r="A1099" s="3"/>
      <c r="B1099" s="3"/>
      <c r="C1099" s="6"/>
      <c r="D1099" s="72"/>
      <c r="E1099" s="72"/>
      <c r="F1099" s="94"/>
    </row>
    <row r="1100" spans="1:6" s="76" customFormat="1" ht="21" customHeight="1">
      <c r="A1100" s="3"/>
      <c r="B1100" s="3"/>
      <c r="C1100" s="6"/>
      <c r="D1100" s="72"/>
      <c r="E1100" s="72"/>
      <c r="F1100" s="94"/>
    </row>
    <row r="1101" spans="1:6" s="76" customFormat="1" ht="21" customHeight="1">
      <c r="A1101" s="3"/>
      <c r="B1101" s="3"/>
      <c r="C1101" s="6"/>
      <c r="D1101" s="72"/>
      <c r="E1101" s="72"/>
      <c r="F1101" s="94"/>
    </row>
    <row r="1102" spans="1:6" s="76" customFormat="1" ht="21" customHeight="1">
      <c r="A1102" s="3"/>
      <c r="B1102" s="3"/>
      <c r="C1102" s="6"/>
      <c r="D1102" s="72"/>
      <c r="E1102" s="72"/>
      <c r="F1102" s="94"/>
    </row>
    <row r="1103" spans="1:6" s="76" customFormat="1" ht="21" customHeight="1">
      <c r="A1103" s="3"/>
      <c r="B1103" s="3"/>
      <c r="C1103" s="6"/>
      <c r="D1103" s="72"/>
      <c r="E1103" s="72"/>
      <c r="F1103" s="94"/>
    </row>
    <row r="1104" spans="1:6" s="76" customFormat="1" ht="21" customHeight="1">
      <c r="A1104" s="3"/>
      <c r="B1104" s="3"/>
      <c r="C1104" s="6"/>
      <c r="D1104" s="72"/>
      <c r="E1104" s="72"/>
      <c r="F1104" s="94"/>
    </row>
    <row r="1105" spans="1:6" s="76" customFormat="1" ht="21" customHeight="1">
      <c r="A1105" s="3"/>
      <c r="B1105" s="3"/>
      <c r="C1105" s="6"/>
      <c r="D1105" s="72"/>
      <c r="E1105" s="72"/>
      <c r="F1105" s="94"/>
    </row>
    <row r="1106" spans="1:6" s="76" customFormat="1" ht="21" customHeight="1">
      <c r="A1106" s="3"/>
      <c r="B1106" s="3"/>
      <c r="C1106" s="6"/>
      <c r="D1106" s="72"/>
      <c r="E1106" s="72"/>
      <c r="F1106" s="94"/>
    </row>
    <row r="1107" spans="1:6" s="76" customFormat="1" ht="21" customHeight="1">
      <c r="A1107" s="3"/>
      <c r="B1107" s="3"/>
      <c r="C1107" s="6"/>
      <c r="D1107" s="72"/>
      <c r="E1107" s="72"/>
      <c r="F1107" s="94"/>
    </row>
    <row r="1108" spans="1:6" s="76" customFormat="1" ht="21" customHeight="1">
      <c r="A1108" s="3"/>
      <c r="B1108" s="3"/>
      <c r="C1108" s="6"/>
      <c r="D1108" s="72"/>
      <c r="E1108" s="72"/>
      <c r="F1108" s="94"/>
    </row>
    <row r="1109" spans="1:6" s="76" customFormat="1" ht="21" customHeight="1">
      <c r="A1109" s="3"/>
      <c r="B1109" s="3"/>
      <c r="C1109" s="6"/>
      <c r="D1109" s="72"/>
      <c r="E1109" s="72"/>
      <c r="F1109" s="94"/>
    </row>
    <row r="1110" spans="1:6" s="76" customFormat="1" ht="21" customHeight="1">
      <c r="A1110" s="3"/>
      <c r="B1110" s="3"/>
      <c r="C1110" s="6"/>
      <c r="D1110" s="72"/>
      <c r="E1110" s="72"/>
      <c r="F1110" s="94"/>
    </row>
    <row r="1111" spans="1:6" s="76" customFormat="1" ht="21" customHeight="1">
      <c r="A1111" s="3"/>
      <c r="B1111" s="3"/>
      <c r="C1111" s="6"/>
      <c r="D1111" s="72"/>
      <c r="E1111" s="72"/>
      <c r="F1111" s="94"/>
    </row>
    <row r="1112" spans="1:6" s="76" customFormat="1" ht="21" customHeight="1">
      <c r="A1112" s="3"/>
      <c r="B1112" s="3"/>
      <c r="C1112" s="6"/>
      <c r="D1112" s="72"/>
      <c r="E1112" s="72"/>
      <c r="F1112" s="94"/>
    </row>
    <row r="1113" spans="1:6" s="76" customFormat="1" ht="21" customHeight="1">
      <c r="A1113" s="3"/>
      <c r="B1113" s="3"/>
      <c r="C1113" s="6"/>
      <c r="D1113" s="72"/>
      <c r="E1113" s="72"/>
      <c r="F1113" s="94"/>
    </row>
    <row r="1114" spans="1:6" s="76" customFormat="1" ht="21" customHeight="1">
      <c r="A1114" s="3"/>
      <c r="B1114" s="3"/>
      <c r="C1114" s="6"/>
      <c r="D1114" s="72"/>
      <c r="E1114" s="72"/>
      <c r="F1114" s="94"/>
    </row>
    <row r="1115" spans="1:6" s="76" customFormat="1" ht="21" customHeight="1">
      <c r="A1115" s="3"/>
      <c r="B1115" s="3"/>
      <c r="C1115" s="6"/>
      <c r="D1115" s="72"/>
      <c r="E1115" s="72"/>
      <c r="F1115" s="94"/>
    </row>
    <row r="1116" spans="1:6" s="76" customFormat="1" ht="21" customHeight="1">
      <c r="A1116" s="3"/>
      <c r="B1116" s="3"/>
      <c r="C1116" s="6"/>
      <c r="D1116" s="72"/>
      <c r="E1116" s="72"/>
      <c r="F1116" s="94"/>
    </row>
    <row r="1117" spans="1:6" s="76" customFormat="1" ht="21" customHeight="1">
      <c r="A1117" s="3"/>
      <c r="B1117" s="3"/>
      <c r="C1117" s="6"/>
      <c r="D1117" s="72"/>
      <c r="E1117" s="72"/>
      <c r="F1117" s="94"/>
    </row>
    <row r="1118" spans="1:6" s="76" customFormat="1" ht="21" customHeight="1">
      <c r="A1118" s="3"/>
      <c r="B1118" s="3"/>
      <c r="C1118" s="6"/>
      <c r="D1118" s="72"/>
      <c r="E1118" s="72"/>
      <c r="F1118" s="94"/>
    </row>
    <row r="1119" spans="1:6" s="76" customFormat="1" ht="21" customHeight="1">
      <c r="A1119" s="3"/>
      <c r="B1119" s="3"/>
      <c r="C1119" s="6"/>
      <c r="D1119" s="72"/>
      <c r="E1119" s="72"/>
      <c r="F1119" s="94"/>
    </row>
    <row r="1120" spans="1:6" s="76" customFormat="1" ht="21" customHeight="1">
      <c r="A1120" s="3"/>
      <c r="B1120" s="3"/>
      <c r="C1120" s="6"/>
      <c r="D1120" s="72"/>
      <c r="E1120" s="72"/>
      <c r="F1120" s="94"/>
    </row>
    <row r="1121" spans="1:6" s="76" customFormat="1" ht="21" customHeight="1">
      <c r="A1121" s="3"/>
      <c r="B1121" s="3"/>
      <c r="C1121" s="6"/>
      <c r="D1121" s="72"/>
      <c r="E1121" s="72"/>
      <c r="F1121" s="94"/>
    </row>
    <row r="1122" spans="1:6" s="76" customFormat="1" ht="21" customHeight="1">
      <c r="A1122" s="3"/>
      <c r="B1122" s="3"/>
      <c r="C1122" s="6"/>
      <c r="D1122" s="72"/>
      <c r="E1122" s="72"/>
      <c r="F1122" s="94"/>
    </row>
    <row r="1123" spans="1:6" s="76" customFormat="1" ht="21" customHeight="1">
      <c r="A1123" s="3"/>
      <c r="B1123" s="3"/>
      <c r="C1123" s="6"/>
      <c r="D1123" s="72"/>
      <c r="E1123" s="72"/>
      <c r="F1123" s="94"/>
    </row>
    <row r="1124" spans="1:6" s="76" customFormat="1" ht="21" customHeight="1">
      <c r="A1124" s="3"/>
      <c r="B1124" s="3"/>
      <c r="C1124" s="6"/>
      <c r="D1124" s="72"/>
      <c r="E1124" s="72"/>
      <c r="F1124" s="94"/>
    </row>
    <row r="1125" spans="1:6" s="76" customFormat="1" ht="21" customHeight="1">
      <c r="A1125" s="3"/>
      <c r="B1125" s="3"/>
      <c r="C1125" s="6"/>
      <c r="D1125" s="72"/>
      <c r="E1125" s="72"/>
      <c r="F1125" s="94"/>
    </row>
    <row r="1126" spans="1:6" s="76" customFormat="1" ht="21" customHeight="1">
      <c r="A1126" s="3"/>
      <c r="B1126" s="3"/>
      <c r="C1126" s="6"/>
      <c r="D1126" s="72"/>
      <c r="E1126" s="72"/>
      <c r="F1126" s="94"/>
    </row>
    <row r="1127" spans="1:6" s="76" customFormat="1" ht="21" customHeight="1">
      <c r="A1127" s="3"/>
      <c r="B1127" s="3"/>
      <c r="C1127" s="6"/>
      <c r="D1127" s="72"/>
      <c r="E1127" s="72"/>
      <c r="F1127" s="94"/>
    </row>
    <row r="1128" spans="1:6" s="76" customFormat="1" ht="21" customHeight="1">
      <c r="A1128" s="3"/>
      <c r="B1128" s="3"/>
      <c r="C1128" s="6"/>
      <c r="D1128" s="72"/>
      <c r="E1128" s="72"/>
      <c r="F1128" s="94"/>
    </row>
    <row r="1129" spans="1:6" s="76" customFormat="1" ht="21" customHeight="1">
      <c r="A1129" s="3"/>
      <c r="B1129" s="3"/>
      <c r="C1129" s="6"/>
      <c r="D1129" s="72"/>
      <c r="E1129" s="72"/>
      <c r="F1129" s="94"/>
    </row>
    <row r="1130" spans="1:6" s="76" customFormat="1" ht="21" customHeight="1">
      <c r="A1130" s="3"/>
      <c r="B1130" s="3"/>
      <c r="C1130" s="6"/>
      <c r="D1130" s="72"/>
      <c r="E1130" s="72"/>
      <c r="F1130" s="94"/>
    </row>
    <row r="1131" spans="1:6" s="76" customFormat="1" ht="21" customHeight="1">
      <c r="A1131" s="3"/>
      <c r="B1131" s="3"/>
      <c r="C1131" s="6"/>
      <c r="D1131" s="72"/>
      <c r="E1131" s="72"/>
      <c r="F1131" s="94"/>
    </row>
    <row r="1132" spans="1:6" s="76" customFormat="1" ht="21" customHeight="1">
      <c r="A1132" s="3"/>
      <c r="B1132" s="3"/>
      <c r="C1132" s="6"/>
      <c r="D1132" s="72"/>
      <c r="E1132" s="72"/>
      <c r="F1132" s="94"/>
    </row>
    <row r="1133" spans="1:6" s="76" customFormat="1" ht="21" customHeight="1">
      <c r="A1133" s="3"/>
      <c r="B1133" s="3"/>
      <c r="C1133" s="6"/>
      <c r="D1133" s="72"/>
      <c r="E1133" s="72"/>
      <c r="F1133" s="94"/>
    </row>
    <row r="1134" spans="1:6" s="76" customFormat="1" ht="21" customHeight="1">
      <c r="A1134" s="3"/>
      <c r="B1134" s="3"/>
      <c r="C1134" s="6"/>
      <c r="D1134" s="72"/>
      <c r="E1134" s="72"/>
      <c r="F1134" s="94"/>
    </row>
    <row r="1135" spans="1:6" s="76" customFormat="1" ht="21" customHeight="1">
      <c r="A1135" s="3"/>
      <c r="B1135" s="3"/>
      <c r="C1135" s="6"/>
      <c r="D1135" s="72"/>
      <c r="E1135" s="72"/>
      <c r="F1135" s="94"/>
    </row>
    <row r="1136" spans="1:6" s="76" customFormat="1" ht="21" customHeight="1">
      <c r="A1136" s="3"/>
      <c r="B1136" s="3"/>
      <c r="C1136" s="6"/>
      <c r="D1136" s="72"/>
      <c r="E1136" s="72"/>
      <c r="F1136" s="94"/>
    </row>
    <row r="1137" spans="1:6" s="76" customFormat="1" ht="21" customHeight="1">
      <c r="A1137" s="3"/>
      <c r="B1137" s="3"/>
      <c r="C1137" s="6"/>
      <c r="D1137" s="72"/>
      <c r="E1137" s="72"/>
      <c r="F1137" s="94"/>
    </row>
    <row r="1138" spans="1:6" s="76" customFormat="1" ht="21" customHeight="1">
      <c r="A1138" s="3"/>
      <c r="B1138" s="3"/>
      <c r="C1138" s="6"/>
      <c r="D1138" s="72"/>
      <c r="E1138" s="72"/>
      <c r="F1138" s="94"/>
    </row>
    <row r="1139" spans="1:6" s="76" customFormat="1" ht="21" customHeight="1">
      <c r="A1139" s="3"/>
      <c r="B1139" s="3"/>
      <c r="C1139" s="6"/>
      <c r="D1139" s="72"/>
      <c r="E1139" s="72"/>
      <c r="F1139" s="94"/>
    </row>
    <row r="1140" spans="1:6" s="76" customFormat="1" ht="21" customHeight="1">
      <c r="A1140" s="3"/>
      <c r="B1140" s="3"/>
      <c r="C1140" s="6"/>
      <c r="D1140" s="72"/>
      <c r="E1140" s="72"/>
      <c r="F1140" s="94"/>
    </row>
    <row r="1141" spans="1:6" s="76" customFormat="1" ht="21" customHeight="1">
      <c r="A1141" s="3"/>
      <c r="B1141" s="3"/>
      <c r="C1141" s="6"/>
      <c r="D1141" s="72"/>
      <c r="E1141" s="72"/>
      <c r="F1141" s="94"/>
    </row>
    <row r="1142" spans="1:6" s="76" customFormat="1" ht="21" customHeight="1">
      <c r="A1142" s="3"/>
      <c r="B1142" s="3"/>
      <c r="C1142" s="6"/>
      <c r="D1142" s="72"/>
      <c r="E1142" s="72"/>
      <c r="F1142" s="94"/>
    </row>
    <row r="1143" spans="1:6" s="76" customFormat="1" ht="21" customHeight="1">
      <c r="A1143" s="3"/>
      <c r="B1143" s="3"/>
      <c r="C1143" s="6"/>
      <c r="D1143" s="72"/>
      <c r="E1143" s="72"/>
      <c r="F1143" s="94"/>
    </row>
    <row r="1144" spans="1:6" s="76" customFormat="1" ht="21" customHeight="1">
      <c r="A1144" s="3"/>
      <c r="B1144" s="3"/>
      <c r="C1144" s="6"/>
      <c r="D1144" s="72"/>
      <c r="E1144" s="72"/>
      <c r="F1144" s="94"/>
    </row>
    <row r="1145" spans="1:6" s="76" customFormat="1" ht="21" customHeight="1">
      <c r="A1145" s="3"/>
      <c r="B1145" s="3"/>
      <c r="C1145" s="6"/>
      <c r="D1145" s="72"/>
      <c r="E1145" s="72"/>
      <c r="F1145" s="94"/>
    </row>
    <row r="1146" spans="1:6" s="76" customFormat="1" ht="21" customHeight="1">
      <c r="A1146" s="3"/>
      <c r="B1146" s="3"/>
      <c r="C1146" s="6"/>
      <c r="D1146" s="72"/>
      <c r="E1146" s="72"/>
      <c r="F1146" s="94"/>
    </row>
    <row r="1147" spans="1:6" s="76" customFormat="1" ht="21" customHeight="1">
      <c r="A1147" s="3"/>
      <c r="B1147" s="3"/>
      <c r="C1147" s="6"/>
      <c r="D1147" s="72"/>
      <c r="E1147" s="72"/>
      <c r="F1147" s="94"/>
    </row>
    <row r="1148" spans="1:6" s="76" customFormat="1" ht="21" customHeight="1">
      <c r="A1148" s="3"/>
      <c r="B1148" s="3"/>
      <c r="C1148" s="6"/>
      <c r="D1148" s="72"/>
      <c r="E1148" s="72"/>
      <c r="F1148" s="94"/>
    </row>
    <row r="1149" spans="1:6" s="76" customFormat="1" ht="21" customHeight="1">
      <c r="A1149" s="3"/>
      <c r="B1149" s="3"/>
      <c r="C1149" s="6"/>
      <c r="D1149" s="72"/>
      <c r="E1149" s="72"/>
      <c r="F1149" s="94"/>
    </row>
    <row r="1150" spans="1:6" s="76" customFormat="1" ht="21" customHeight="1">
      <c r="A1150" s="3"/>
      <c r="B1150" s="3"/>
      <c r="C1150" s="6"/>
      <c r="D1150" s="72"/>
      <c r="E1150" s="72"/>
      <c r="F1150" s="94"/>
    </row>
    <row r="1151" spans="1:6" s="76" customFormat="1" ht="21" customHeight="1">
      <c r="A1151" s="3"/>
      <c r="B1151" s="3"/>
      <c r="C1151" s="6"/>
      <c r="D1151" s="72"/>
      <c r="E1151" s="72"/>
      <c r="F1151" s="94"/>
    </row>
    <row r="1152" spans="1:6" s="76" customFormat="1" ht="21" customHeight="1">
      <c r="A1152" s="3"/>
      <c r="B1152" s="3"/>
      <c r="C1152" s="6"/>
      <c r="D1152" s="72"/>
      <c r="E1152" s="72"/>
      <c r="F1152" s="94"/>
    </row>
    <row r="1153" spans="1:6" s="76" customFormat="1" ht="21" customHeight="1">
      <c r="A1153" s="3"/>
      <c r="B1153" s="3"/>
      <c r="C1153" s="6"/>
      <c r="D1153" s="72"/>
      <c r="E1153" s="72"/>
      <c r="F1153" s="94"/>
    </row>
    <row r="1154" spans="1:6" s="76" customFormat="1" ht="21" customHeight="1">
      <c r="A1154" s="3"/>
      <c r="B1154" s="3"/>
      <c r="C1154" s="6"/>
      <c r="D1154" s="72"/>
      <c r="E1154" s="72"/>
      <c r="F1154" s="94"/>
    </row>
    <row r="1155" spans="1:6" s="76" customFormat="1" ht="21" customHeight="1">
      <c r="A1155" s="3"/>
      <c r="B1155" s="3"/>
      <c r="C1155" s="6"/>
      <c r="D1155" s="72"/>
      <c r="E1155" s="72"/>
      <c r="F1155" s="94"/>
    </row>
    <row r="1156" spans="1:6" s="76" customFormat="1" ht="21" customHeight="1">
      <c r="A1156" s="3"/>
      <c r="B1156" s="3"/>
      <c r="C1156" s="6"/>
      <c r="D1156" s="72"/>
      <c r="E1156" s="72"/>
      <c r="F1156" s="94"/>
    </row>
    <row r="1157" spans="1:6" s="76" customFormat="1" ht="21" customHeight="1">
      <c r="A1157" s="3"/>
      <c r="B1157" s="3"/>
      <c r="C1157" s="6"/>
      <c r="D1157" s="72"/>
      <c r="E1157" s="72"/>
      <c r="F1157" s="94"/>
    </row>
    <row r="1158" spans="1:6" s="76" customFormat="1" ht="21" customHeight="1">
      <c r="A1158" s="3"/>
      <c r="B1158" s="3"/>
      <c r="C1158" s="6"/>
      <c r="D1158" s="72"/>
      <c r="E1158" s="72"/>
      <c r="F1158" s="94"/>
    </row>
    <row r="1159" spans="1:6" s="76" customFormat="1" ht="21" customHeight="1">
      <c r="A1159" s="3"/>
      <c r="B1159" s="3"/>
      <c r="C1159" s="6"/>
      <c r="D1159" s="72"/>
      <c r="E1159" s="72"/>
      <c r="F1159" s="94"/>
    </row>
    <row r="1160" spans="1:6" s="76" customFormat="1" ht="21" customHeight="1">
      <c r="A1160" s="3"/>
      <c r="B1160" s="3"/>
      <c r="C1160" s="6"/>
      <c r="D1160" s="72"/>
      <c r="E1160" s="72"/>
      <c r="F1160" s="94"/>
    </row>
    <row r="1161" spans="1:6" s="76" customFormat="1" ht="21" customHeight="1">
      <c r="A1161" s="3"/>
      <c r="B1161" s="3"/>
      <c r="C1161" s="6"/>
      <c r="D1161" s="72"/>
      <c r="E1161" s="72"/>
      <c r="F1161" s="94"/>
    </row>
    <row r="1162" spans="1:6" s="76" customFormat="1" ht="21" customHeight="1">
      <c r="A1162" s="3"/>
      <c r="B1162" s="3"/>
      <c r="C1162" s="6"/>
      <c r="D1162" s="72"/>
      <c r="E1162" s="72"/>
      <c r="F1162" s="94"/>
    </row>
    <row r="1163" spans="1:6" s="76" customFormat="1" ht="21" customHeight="1">
      <c r="A1163" s="3"/>
      <c r="B1163" s="3"/>
      <c r="C1163" s="6"/>
      <c r="D1163" s="72"/>
      <c r="E1163" s="72"/>
      <c r="F1163" s="94"/>
    </row>
    <row r="1164" spans="1:6" s="76" customFormat="1" ht="21" customHeight="1">
      <c r="A1164" s="3"/>
      <c r="B1164" s="3"/>
      <c r="C1164" s="6"/>
      <c r="D1164" s="72"/>
      <c r="E1164" s="72"/>
      <c r="F1164" s="94"/>
    </row>
    <row r="1165" spans="1:6" s="76" customFormat="1" ht="21" customHeight="1">
      <c r="A1165" s="3"/>
      <c r="B1165" s="3"/>
      <c r="C1165" s="6"/>
      <c r="D1165" s="72"/>
      <c r="E1165" s="72"/>
      <c r="F1165" s="94"/>
    </row>
    <row r="1166" spans="1:6" s="76" customFormat="1" ht="21" customHeight="1">
      <c r="A1166" s="3"/>
      <c r="B1166" s="3"/>
      <c r="C1166" s="6"/>
      <c r="D1166" s="72"/>
      <c r="E1166" s="72"/>
      <c r="F1166" s="94"/>
    </row>
    <row r="1167" spans="1:6" s="76" customFormat="1" ht="21" customHeight="1">
      <c r="A1167" s="3"/>
      <c r="B1167" s="3"/>
      <c r="C1167" s="6"/>
      <c r="D1167" s="72"/>
      <c r="E1167" s="72"/>
      <c r="F1167" s="94"/>
    </row>
    <row r="1168" spans="1:6" s="76" customFormat="1" ht="21" customHeight="1">
      <c r="A1168" s="3"/>
      <c r="B1168" s="3"/>
      <c r="C1168" s="6"/>
      <c r="D1168" s="72"/>
      <c r="E1168" s="72"/>
      <c r="F1168" s="94"/>
    </row>
    <row r="1169" spans="1:6" s="76" customFormat="1" ht="21" customHeight="1">
      <c r="A1169" s="3"/>
      <c r="B1169" s="3"/>
      <c r="C1169" s="6"/>
      <c r="D1169" s="72"/>
      <c r="E1169" s="72"/>
      <c r="F1169" s="94"/>
    </row>
    <row r="1170" spans="1:6" s="76" customFormat="1" ht="21" customHeight="1">
      <c r="A1170" s="3"/>
      <c r="B1170" s="3"/>
      <c r="C1170" s="6"/>
      <c r="D1170" s="72"/>
      <c r="E1170" s="72"/>
      <c r="F1170" s="94"/>
    </row>
    <row r="1171" spans="1:6" s="76" customFormat="1" ht="21" customHeight="1">
      <c r="A1171" s="3"/>
      <c r="B1171" s="3"/>
      <c r="C1171" s="6"/>
      <c r="D1171" s="72"/>
      <c r="E1171" s="72"/>
      <c r="F1171" s="94"/>
    </row>
    <row r="1172" spans="1:6" s="76" customFormat="1" ht="21" customHeight="1">
      <c r="A1172" s="3"/>
      <c r="B1172" s="3"/>
      <c r="C1172" s="6"/>
      <c r="D1172" s="72"/>
      <c r="E1172" s="72"/>
      <c r="F1172" s="94"/>
    </row>
    <row r="1173" spans="1:6" s="76" customFormat="1" ht="21" customHeight="1">
      <c r="A1173" s="3"/>
      <c r="B1173" s="3"/>
      <c r="C1173" s="6"/>
      <c r="D1173" s="72"/>
      <c r="E1173" s="72"/>
      <c r="F1173" s="94"/>
    </row>
    <row r="1174" spans="1:6" s="76" customFormat="1" ht="21" customHeight="1">
      <c r="A1174" s="3"/>
      <c r="B1174" s="3"/>
      <c r="C1174" s="6"/>
      <c r="D1174" s="72"/>
      <c r="E1174" s="72"/>
      <c r="F1174" s="94"/>
    </row>
    <row r="1175" spans="1:6" s="76" customFormat="1" ht="21" customHeight="1">
      <c r="A1175" s="3"/>
      <c r="B1175" s="3"/>
      <c r="C1175" s="6"/>
      <c r="D1175" s="72"/>
      <c r="E1175" s="72"/>
      <c r="F1175" s="94"/>
    </row>
    <row r="1176" spans="1:6" s="76" customFormat="1" ht="21" customHeight="1">
      <c r="A1176" s="3"/>
      <c r="B1176" s="3"/>
      <c r="C1176" s="6"/>
      <c r="D1176" s="72"/>
      <c r="E1176" s="72"/>
      <c r="F1176" s="94"/>
    </row>
    <row r="1177" spans="1:6" s="76" customFormat="1" ht="21" customHeight="1">
      <c r="A1177" s="3"/>
      <c r="B1177" s="3"/>
      <c r="C1177" s="6"/>
      <c r="D1177" s="72"/>
      <c r="E1177" s="72"/>
      <c r="F1177" s="94"/>
    </row>
    <row r="1178" spans="1:6" s="76" customFormat="1" ht="21" customHeight="1">
      <c r="A1178" s="3"/>
      <c r="B1178" s="3"/>
      <c r="C1178" s="6"/>
      <c r="D1178" s="72"/>
      <c r="E1178" s="72"/>
      <c r="F1178" s="94"/>
    </row>
    <row r="1179" spans="1:6" s="76" customFormat="1" ht="21" customHeight="1">
      <c r="A1179" s="3"/>
      <c r="B1179" s="3"/>
      <c r="C1179" s="6"/>
      <c r="D1179" s="72"/>
      <c r="E1179" s="72"/>
      <c r="F1179" s="94"/>
    </row>
    <row r="1180" spans="1:6" s="76" customFormat="1" ht="21" customHeight="1">
      <c r="A1180" s="3"/>
      <c r="B1180" s="3"/>
      <c r="C1180" s="6"/>
      <c r="D1180" s="72"/>
      <c r="E1180" s="72"/>
      <c r="F1180" s="94"/>
    </row>
    <row r="1181" spans="1:6" s="76" customFormat="1" ht="21" customHeight="1">
      <c r="A1181" s="3"/>
      <c r="B1181" s="3"/>
      <c r="C1181" s="6"/>
      <c r="D1181" s="72"/>
      <c r="E1181" s="72"/>
      <c r="F1181" s="94"/>
    </row>
    <row r="1182" spans="1:6" s="76" customFormat="1" ht="21" customHeight="1">
      <c r="A1182" s="3"/>
      <c r="B1182" s="3"/>
      <c r="C1182" s="6"/>
      <c r="D1182" s="72"/>
      <c r="E1182" s="72"/>
      <c r="F1182" s="94"/>
    </row>
    <row r="1183" spans="1:6" s="76" customFormat="1" ht="21" customHeight="1">
      <c r="A1183" s="3"/>
      <c r="B1183" s="3"/>
      <c r="C1183" s="6"/>
      <c r="D1183" s="72"/>
      <c r="E1183" s="72"/>
      <c r="F1183" s="94"/>
    </row>
    <row r="1184" spans="1:6" s="76" customFormat="1" ht="21" customHeight="1">
      <c r="A1184" s="3"/>
      <c r="B1184" s="3"/>
      <c r="C1184" s="6"/>
      <c r="D1184" s="72"/>
      <c r="E1184" s="72"/>
      <c r="F1184" s="94"/>
    </row>
    <row r="1185" spans="1:6" s="76" customFormat="1" ht="21" customHeight="1">
      <c r="A1185" s="3"/>
      <c r="B1185" s="3"/>
      <c r="C1185" s="6"/>
      <c r="D1185" s="72"/>
      <c r="E1185" s="72"/>
      <c r="F1185" s="94"/>
    </row>
    <row r="1186" spans="1:6" s="76" customFormat="1" ht="21" customHeight="1">
      <c r="A1186" s="3"/>
      <c r="B1186" s="3"/>
      <c r="C1186" s="6"/>
      <c r="D1186" s="72"/>
      <c r="E1186" s="72"/>
      <c r="F1186" s="94"/>
    </row>
    <row r="1187" spans="1:6" s="76" customFormat="1" ht="21" customHeight="1">
      <c r="A1187" s="3"/>
      <c r="B1187" s="3"/>
      <c r="C1187" s="6"/>
      <c r="D1187" s="72"/>
      <c r="E1187" s="72"/>
      <c r="F1187" s="94"/>
    </row>
    <row r="1188" spans="1:6" s="76" customFormat="1" ht="21" customHeight="1">
      <c r="A1188" s="3"/>
      <c r="B1188" s="3"/>
      <c r="C1188" s="6"/>
      <c r="D1188" s="72"/>
      <c r="E1188" s="72"/>
      <c r="F1188" s="94"/>
    </row>
    <row r="1189" spans="1:6" s="76" customFormat="1" ht="21" customHeight="1">
      <c r="A1189" s="3"/>
      <c r="B1189" s="3"/>
      <c r="C1189" s="6"/>
      <c r="D1189" s="72"/>
      <c r="E1189" s="72"/>
      <c r="F1189" s="94"/>
    </row>
    <row r="1190" spans="1:6" s="76" customFormat="1" ht="21" customHeight="1">
      <c r="A1190" s="3"/>
      <c r="B1190" s="3"/>
      <c r="C1190" s="6"/>
      <c r="D1190" s="72"/>
      <c r="E1190" s="72"/>
      <c r="F1190" s="94"/>
    </row>
    <row r="1191" spans="1:6" s="76" customFormat="1" ht="21" customHeight="1">
      <c r="A1191" s="3"/>
      <c r="B1191" s="3"/>
      <c r="C1191" s="6"/>
      <c r="D1191" s="72"/>
      <c r="E1191" s="72"/>
      <c r="F1191" s="94"/>
    </row>
    <row r="1192" spans="1:6" s="76" customFormat="1" ht="21" customHeight="1">
      <c r="A1192" s="3"/>
      <c r="B1192" s="3"/>
      <c r="C1192" s="6"/>
      <c r="D1192" s="72"/>
      <c r="E1192" s="72"/>
      <c r="F1192" s="94"/>
    </row>
    <row r="1193" spans="1:6" s="76" customFormat="1" ht="21" customHeight="1">
      <c r="A1193" s="3"/>
      <c r="B1193" s="3"/>
      <c r="C1193" s="6"/>
      <c r="D1193" s="72"/>
      <c r="E1193" s="72"/>
      <c r="F1193" s="94"/>
    </row>
    <row r="1194" spans="1:6" s="76" customFormat="1" ht="21" customHeight="1">
      <c r="A1194" s="3"/>
      <c r="B1194" s="3"/>
      <c r="C1194" s="6"/>
      <c r="D1194" s="72"/>
      <c r="E1194" s="72"/>
      <c r="F1194" s="94"/>
    </row>
    <row r="1195" spans="1:6" s="76" customFormat="1" ht="21" customHeight="1">
      <c r="A1195" s="3"/>
      <c r="B1195" s="3"/>
      <c r="C1195" s="6"/>
      <c r="D1195" s="72"/>
      <c r="E1195" s="72"/>
      <c r="F1195" s="94"/>
    </row>
    <row r="1196" spans="1:6" s="76" customFormat="1" ht="21" customHeight="1">
      <c r="A1196" s="3"/>
      <c r="B1196" s="3"/>
      <c r="C1196" s="6"/>
      <c r="D1196" s="72"/>
      <c r="E1196" s="72"/>
      <c r="F1196" s="94"/>
    </row>
    <row r="1197" spans="1:6" s="76" customFormat="1" ht="21" customHeight="1">
      <c r="A1197" s="3"/>
      <c r="B1197" s="3"/>
      <c r="C1197" s="6"/>
      <c r="D1197" s="72"/>
      <c r="E1197" s="72"/>
      <c r="F1197" s="94"/>
    </row>
    <row r="1198" spans="1:6" s="76" customFormat="1" ht="21" customHeight="1">
      <c r="A1198" s="3"/>
      <c r="B1198" s="3"/>
      <c r="C1198" s="6"/>
      <c r="D1198" s="72"/>
      <c r="E1198" s="72"/>
      <c r="F1198" s="94"/>
    </row>
    <row r="1199" spans="1:6" s="76" customFormat="1" ht="21" customHeight="1">
      <c r="A1199" s="3"/>
      <c r="B1199" s="3"/>
      <c r="C1199" s="6"/>
      <c r="D1199" s="72"/>
      <c r="E1199" s="72"/>
      <c r="F1199" s="94"/>
    </row>
    <row r="1200" spans="1:6" s="76" customFormat="1" ht="21" customHeight="1">
      <c r="A1200" s="3"/>
      <c r="B1200" s="3"/>
      <c r="C1200" s="6"/>
      <c r="D1200" s="72"/>
      <c r="E1200" s="72"/>
      <c r="F1200" s="94"/>
    </row>
    <row r="1201" spans="1:6" s="76" customFormat="1" ht="21" customHeight="1">
      <c r="A1201" s="3"/>
      <c r="B1201" s="3"/>
      <c r="C1201" s="6"/>
      <c r="D1201" s="72"/>
      <c r="E1201" s="72"/>
      <c r="F1201" s="94"/>
    </row>
    <row r="1202" spans="1:6" s="76" customFormat="1" ht="21" customHeight="1">
      <c r="A1202" s="3"/>
      <c r="B1202" s="3"/>
      <c r="C1202" s="6"/>
      <c r="D1202" s="72"/>
      <c r="E1202" s="72"/>
      <c r="F1202" s="94"/>
    </row>
    <row r="1203" spans="1:6" s="76" customFormat="1" ht="21" customHeight="1">
      <c r="A1203" s="3"/>
      <c r="B1203" s="3"/>
      <c r="C1203" s="6"/>
      <c r="D1203" s="72"/>
      <c r="E1203" s="72"/>
      <c r="F1203" s="94"/>
    </row>
    <row r="1204" spans="1:6" s="76" customFormat="1" ht="21" customHeight="1">
      <c r="A1204" s="3"/>
      <c r="B1204" s="3"/>
      <c r="C1204" s="6"/>
      <c r="D1204" s="72"/>
      <c r="E1204" s="72"/>
      <c r="F1204" s="94"/>
    </row>
    <row r="1205" spans="1:6" s="76" customFormat="1" ht="21" customHeight="1">
      <c r="A1205" s="3"/>
      <c r="B1205" s="3"/>
      <c r="C1205" s="6"/>
      <c r="D1205" s="72"/>
      <c r="E1205" s="72"/>
      <c r="F1205" s="94"/>
    </row>
    <row r="1206" spans="1:6" s="76" customFormat="1" ht="21" customHeight="1">
      <c r="A1206" s="3"/>
      <c r="B1206" s="3"/>
      <c r="C1206" s="6"/>
      <c r="D1206" s="72"/>
      <c r="E1206" s="72"/>
      <c r="F1206" s="94"/>
    </row>
    <row r="1207" spans="1:6" s="76" customFormat="1" ht="21" customHeight="1">
      <c r="A1207" s="3"/>
      <c r="B1207" s="3"/>
      <c r="C1207" s="6"/>
      <c r="D1207" s="72"/>
      <c r="E1207" s="72"/>
      <c r="F1207" s="94"/>
    </row>
    <row r="1208" spans="1:6" s="76" customFormat="1" ht="21" customHeight="1">
      <c r="A1208" s="3"/>
      <c r="B1208" s="3"/>
      <c r="C1208" s="6"/>
      <c r="D1208" s="72"/>
      <c r="E1208" s="72"/>
      <c r="F1208" s="94"/>
    </row>
    <row r="1209" spans="1:6" s="76" customFormat="1" ht="21" customHeight="1">
      <c r="A1209" s="3"/>
      <c r="B1209" s="3"/>
      <c r="C1209" s="6"/>
      <c r="D1209" s="72"/>
      <c r="E1209" s="72"/>
      <c r="F1209" s="94"/>
    </row>
    <row r="1210" spans="1:6" s="76" customFormat="1" ht="21" customHeight="1">
      <c r="A1210" s="3"/>
      <c r="B1210" s="3"/>
      <c r="C1210" s="6"/>
      <c r="D1210" s="72"/>
      <c r="E1210" s="72"/>
      <c r="F1210" s="94"/>
    </row>
    <row r="1211" spans="1:6" s="76" customFormat="1" ht="21" customHeight="1">
      <c r="A1211" s="3"/>
      <c r="B1211" s="3"/>
      <c r="C1211" s="6"/>
      <c r="D1211" s="72"/>
      <c r="E1211" s="72"/>
      <c r="F1211" s="94"/>
    </row>
    <row r="1212" spans="1:6" s="76" customFormat="1" ht="21" customHeight="1">
      <c r="A1212" s="3"/>
      <c r="B1212" s="3"/>
      <c r="C1212" s="6"/>
      <c r="D1212" s="72"/>
      <c r="E1212" s="72"/>
      <c r="F1212" s="94"/>
    </row>
    <row r="1213" spans="1:6" s="76" customFormat="1" ht="21" customHeight="1">
      <c r="A1213" s="3"/>
      <c r="B1213" s="3"/>
      <c r="C1213" s="6"/>
      <c r="D1213" s="72"/>
      <c r="E1213" s="72"/>
      <c r="F1213" s="94"/>
    </row>
    <row r="1214" spans="1:6" s="76" customFormat="1" ht="21" customHeight="1">
      <c r="A1214" s="3"/>
      <c r="B1214" s="3"/>
      <c r="C1214" s="6"/>
      <c r="D1214" s="72"/>
      <c r="E1214" s="72"/>
      <c r="F1214" s="94"/>
    </row>
    <row r="1215" spans="1:6" s="76" customFormat="1" ht="21" customHeight="1">
      <c r="A1215" s="3"/>
      <c r="B1215" s="3"/>
      <c r="C1215" s="6"/>
      <c r="D1215" s="72"/>
      <c r="E1215" s="72"/>
      <c r="F1215" s="94"/>
    </row>
    <row r="1216" spans="1:6" s="76" customFormat="1" ht="21" customHeight="1">
      <c r="A1216" s="3"/>
      <c r="B1216" s="3"/>
      <c r="C1216" s="6"/>
      <c r="D1216" s="72"/>
      <c r="E1216" s="72"/>
      <c r="F1216" s="94"/>
    </row>
    <row r="1217" spans="1:6" s="76" customFormat="1" ht="21" customHeight="1">
      <c r="A1217" s="3"/>
      <c r="B1217" s="3"/>
      <c r="C1217" s="6"/>
      <c r="D1217" s="72"/>
      <c r="E1217" s="72"/>
      <c r="F1217" s="94"/>
    </row>
    <row r="1218" spans="1:6" s="76" customFormat="1" ht="21" customHeight="1">
      <c r="A1218" s="3"/>
      <c r="B1218" s="3"/>
      <c r="C1218" s="6"/>
      <c r="D1218" s="72"/>
      <c r="E1218" s="72"/>
      <c r="F1218" s="94"/>
    </row>
    <row r="1219" spans="1:6" s="76" customFormat="1" ht="21" customHeight="1">
      <c r="A1219" s="3"/>
      <c r="B1219" s="3"/>
      <c r="C1219" s="6"/>
      <c r="D1219" s="72"/>
      <c r="E1219" s="72"/>
      <c r="F1219" s="94"/>
    </row>
    <row r="1220" spans="1:6" s="76" customFormat="1" ht="21" customHeight="1">
      <c r="A1220" s="3"/>
      <c r="B1220" s="3"/>
      <c r="C1220" s="6"/>
      <c r="D1220" s="72"/>
      <c r="E1220" s="72"/>
      <c r="F1220" s="94"/>
    </row>
    <row r="1221" spans="1:6" s="76" customFormat="1" ht="21" customHeight="1">
      <c r="A1221" s="3"/>
      <c r="B1221" s="3"/>
      <c r="C1221" s="6"/>
      <c r="D1221" s="72"/>
      <c r="E1221" s="72"/>
      <c r="F1221" s="94"/>
    </row>
    <row r="1222" spans="1:6" s="76" customFormat="1" ht="21" customHeight="1">
      <c r="A1222" s="3"/>
      <c r="B1222" s="3"/>
      <c r="C1222" s="6"/>
      <c r="D1222" s="72"/>
      <c r="E1222" s="72"/>
      <c r="F1222" s="94"/>
    </row>
    <row r="1223" spans="1:6" s="76" customFormat="1" ht="21" customHeight="1">
      <c r="A1223" s="3"/>
      <c r="B1223" s="3"/>
      <c r="C1223" s="6"/>
      <c r="D1223" s="72"/>
      <c r="E1223" s="72"/>
      <c r="F1223" s="94"/>
    </row>
    <row r="1224" spans="1:6" s="76" customFormat="1" ht="21" customHeight="1">
      <c r="A1224" s="3"/>
      <c r="B1224" s="3"/>
      <c r="C1224" s="6"/>
      <c r="D1224" s="72"/>
      <c r="E1224" s="72"/>
      <c r="F1224" s="94"/>
    </row>
    <row r="1225" spans="1:6" s="76" customFormat="1" ht="21" customHeight="1">
      <c r="A1225" s="3"/>
      <c r="B1225" s="3"/>
      <c r="C1225" s="6"/>
      <c r="D1225" s="72"/>
      <c r="E1225" s="72"/>
      <c r="F1225" s="94"/>
    </row>
    <row r="1226" spans="1:6" s="76" customFormat="1" ht="21" customHeight="1">
      <c r="A1226" s="3"/>
      <c r="B1226" s="3"/>
      <c r="C1226" s="6"/>
      <c r="D1226" s="72"/>
      <c r="E1226" s="72"/>
      <c r="F1226" s="94"/>
    </row>
    <row r="1227" spans="1:6" s="76" customFormat="1" ht="21" customHeight="1">
      <c r="A1227" s="3"/>
      <c r="B1227" s="3"/>
      <c r="C1227" s="6"/>
      <c r="D1227" s="72"/>
      <c r="E1227" s="72"/>
      <c r="F1227" s="94"/>
    </row>
    <row r="1228" spans="1:6" s="76" customFormat="1" ht="21" customHeight="1">
      <c r="A1228" s="3"/>
      <c r="B1228" s="3"/>
      <c r="C1228" s="6"/>
      <c r="D1228" s="72"/>
      <c r="E1228" s="72"/>
      <c r="F1228" s="94"/>
    </row>
    <row r="1229" spans="1:6" s="76" customFormat="1" ht="21" customHeight="1">
      <c r="A1229" s="3"/>
      <c r="B1229" s="3"/>
      <c r="C1229" s="6"/>
      <c r="D1229" s="72"/>
      <c r="E1229" s="72"/>
      <c r="F1229" s="94"/>
    </row>
    <row r="1230" spans="1:6" s="76" customFormat="1" ht="21" customHeight="1">
      <c r="A1230" s="3"/>
      <c r="B1230" s="3"/>
      <c r="C1230" s="6"/>
      <c r="D1230" s="72"/>
      <c r="E1230" s="72"/>
      <c r="F1230" s="94"/>
    </row>
    <row r="1231" spans="1:6" s="76" customFormat="1" ht="21" customHeight="1">
      <c r="A1231" s="3"/>
      <c r="B1231" s="3"/>
      <c r="C1231" s="6"/>
      <c r="D1231" s="72"/>
      <c r="E1231" s="72"/>
      <c r="F1231" s="94"/>
    </row>
    <row r="1232" spans="1:6" s="76" customFormat="1" ht="21" customHeight="1">
      <c r="A1232" s="3"/>
      <c r="B1232" s="3"/>
      <c r="C1232" s="6"/>
      <c r="D1232" s="72"/>
      <c r="E1232" s="72"/>
      <c r="F1232" s="94"/>
    </row>
    <row r="1233" spans="1:6" s="76" customFormat="1" ht="21" customHeight="1">
      <c r="A1233" s="3"/>
      <c r="B1233" s="3"/>
      <c r="C1233" s="6"/>
      <c r="D1233" s="72"/>
      <c r="E1233" s="72"/>
      <c r="F1233" s="94"/>
    </row>
    <row r="1234" spans="1:6" s="76" customFormat="1" ht="21" customHeight="1">
      <c r="A1234" s="3"/>
      <c r="B1234" s="3"/>
      <c r="C1234" s="6"/>
      <c r="D1234" s="72"/>
      <c r="E1234" s="72"/>
      <c r="F1234" s="94"/>
    </row>
    <row r="1235" spans="1:6" s="76" customFormat="1" ht="21" customHeight="1">
      <c r="A1235" s="3"/>
      <c r="B1235" s="3"/>
      <c r="C1235" s="6"/>
      <c r="D1235" s="72"/>
      <c r="E1235" s="72"/>
      <c r="F1235" s="94"/>
    </row>
    <row r="1236" spans="1:6" s="76" customFormat="1" ht="21" customHeight="1">
      <c r="A1236" s="3"/>
      <c r="B1236" s="3"/>
      <c r="C1236" s="6"/>
      <c r="D1236" s="72"/>
      <c r="E1236" s="72"/>
      <c r="F1236" s="94"/>
    </row>
    <row r="1237" spans="1:6" s="76" customFormat="1" ht="21" customHeight="1">
      <c r="A1237" s="3"/>
      <c r="B1237" s="3"/>
      <c r="C1237" s="6"/>
      <c r="D1237" s="72"/>
      <c r="E1237" s="72"/>
      <c r="F1237" s="94"/>
    </row>
    <row r="1238" spans="1:6" s="76" customFormat="1" ht="21" customHeight="1">
      <c r="A1238" s="3"/>
      <c r="B1238" s="3"/>
      <c r="C1238" s="6"/>
      <c r="D1238" s="72"/>
      <c r="E1238" s="72"/>
      <c r="F1238" s="94"/>
    </row>
    <row r="1239" spans="1:6" s="76" customFormat="1" ht="21" customHeight="1">
      <c r="A1239" s="3"/>
      <c r="B1239" s="3"/>
      <c r="C1239" s="6"/>
      <c r="D1239" s="72"/>
      <c r="E1239" s="72"/>
      <c r="F1239" s="94"/>
    </row>
    <row r="1240" spans="1:6" s="76" customFormat="1" ht="21" customHeight="1">
      <c r="A1240" s="3"/>
      <c r="B1240" s="3"/>
      <c r="C1240" s="6"/>
      <c r="D1240" s="72"/>
      <c r="E1240" s="72"/>
      <c r="F1240" s="94"/>
    </row>
    <row r="1241" spans="1:6" s="76" customFormat="1" ht="21" customHeight="1">
      <c r="A1241" s="3"/>
      <c r="B1241" s="3"/>
      <c r="C1241" s="6"/>
      <c r="D1241" s="72"/>
      <c r="E1241" s="72"/>
      <c r="F1241" s="94"/>
    </row>
    <row r="1242" spans="1:6" s="76" customFormat="1" ht="21" customHeight="1">
      <c r="A1242" s="3"/>
      <c r="B1242" s="3"/>
      <c r="C1242" s="6"/>
      <c r="D1242" s="72"/>
      <c r="E1242" s="72"/>
      <c r="F1242" s="94"/>
    </row>
    <row r="1243" spans="1:6" s="76" customFormat="1" ht="21" customHeight="1">
      <c r="A1243" s="3"/>
      <c r="B1243" s="3"/>
      <c r="C1243" s="6"/>
      <c r="D1243" s="72"/>
      <c r="E1243" s="72"/>
      <c r="F1243" s="94"/>
    </row>
    <row r="1244" spans="1:6" s="76" customFormat="1" ht="21" customHeight="1">
      <c r="A1244" s="3"/>
      <c r="B1244" s="3"/>
      <c r="C1244" s="6"/>
      <c r="D1244" s="72"/>
      <c r="E1244" s="72"/>
      <c r="F1244" s="94"/>
    </row>
    <row r="1245" spans="1:6" s="76" customFormat="1" ht="21" customHeight="1">
      <c r="A1245" s="3"/>
      <c r="B1245" s="3"/>
      <c r="C1245" s="6"/>
      <c r="D1245" s="72"/>
      <c r="E1245" s="72"/>
      <c r="F1245" s="94"/>
    </row>
    <row r="1246" spans="1:6" s="76" customFormat="1" ht="21" customHeight="1">
      <c r="A1246" s="3"/>
      <c r="B1246" s="3"/>
      <c r="C1246" s="6"/>
      <c r="D1246" s="72"/>
      <c r="E1246" s="72"/>
      <c r="F1246" s="94"/>
    </row>
    <row r="1247" spans="1:6" s="76" customFormat="1" ht="21" customHeight="1">
      <c r="A1247" s="3"/>
      <c r="B1247" s="3"/>
      <c r="C1247" s="6"/>
      <c r="D1247" s="72"/>
      <c r="E1247" s="72"/>
      <c r="F1247" s="94"/>
    </row>
    <row r="1248" spans="1:6" s="76" customFormat="1" ht="21" customHeight="1">
      <c r="A1248" s="3"/>
      <c r="B1248" s="3"/>
      <c r="C1248" s="6"/>
      <c r="D1248" s="72"/>
      <c r="E1248" s="72"/>
      <c r="F1248" s="94"/>
    </row>
    <row r="1249" spans="1:6" s="76" customFormat="1" ht="21" customHeight="1">
      <c r="A1249" s="3"/>
      <c r="B1249" s="3"/>
      <c r="C1249" s="6"/>
      <c r="D1249" s="72"/>
      <c r="E1249" s="72"/>
      <c r="F1249" s="94"/>
    </row>
    <row r="1250" spans="1:6" s="76" customFormat="1" ht="21" customHeight="1">
      <c r="A1250" s="3"/>
      <c r="B1250" s="3"/>
      <c r="C1250" s="6"/>
      <c r="D1250" s="72"/>
      <c r="E1250" s="72"/>
      <c r="F1250" s="94"/>
    </row>
    <row r="1251" spans="1:6" s="76" customFormat="1" ht="21" customHeight="1">
      <c r="A1251" s="3"/>
      <c r="B1251" s="3"/>
      <c r="C1251" s="6"/>
      <c r="D1251" s="72"/>
      <c r="E1251" s="72"/>
      <c r="F1251" s="94"/>
    </row>
  </sheetData>
  <sheetProtection/>
  <autoFilter ref="A5:D5"/>
  <mergeCells count="7">
    <mergeCell ref="B16:C16"/>
    <mergeCell ref="A1:E1"/>
    <mergeCell ref="A2:E2"/>
    <mergeCell ref="A3:E3"/>
    <mergeCell ref="B4:B5"/>
    <mergeCell ref="C4:C5"/>
    <mergeCell ref="E4:E5"/>
  </mergeCells>
  <printOptions/>
  <pageMargins left="0.6299212598425197" right="0.2362204724409449" top="0.8661417322834646" bottom="0.5118110236220472" header="0.31496062992125984" footer="0.31496062992125984"/>
  <pageSetup horizontalDpi="180" verticalDpi="18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53"/>
  <sheetViews>
    <sheetView zoomScale="110" zoomScaleNormal="110" zoomScalePageLayoutView="0" workbookViewId="0" topLeftCell="A4">
      <selection activeCell="F18" sqref="F18"/>
    </sheetView>
  </sheetViews>
  <sheetFormatPr defaultColWidth="9.140625" defaultRowHeight="21" customHeight="1"/>
  <cols>
    <col min="1" max="1" width="6.421875" style="3" customWidth="1"/>
    <col min="2" max="2" width="25.00390625" style="3" customWidth="1"/>
    <col min="3" max="3" width="21.00390625" style="294" customWidth="1"/>
    <col min="4" max="4" width="21.421875" style="72" customWidth="1"/>
    <col min="5" max="5" width="25.140625" style="72" customWidth="1"/>
    <col min="6" max="6" width="13.421875" style="87" customWidth="1"/>
    <col min="7" max="8" width="8.140625" style="3" customWidth="1"/>
    <col min="9" max="9" width="8.7109375" style="3" customWidth="1"/>
    <col min="10" max="16384" width="9.140625" style="3" customWidth="1"/>
  </cols>
  <sheetData>
    <row r="1" spans="1:8" ht="20.25" customHeight="1">
      <c r="A1" s="352" t="s">
        <v>365</v>
      </c>
      <c r="B1" s="352"/>
      <c r="C1" s="352"/>
      <c r="D1" s="352"/>
      <c r="E1" s="352"/>
      <c r="F1" s="84" t="s">
        <v>77</v>
      </c>
      <c r="G1" s="83" t="s">
        <v>78</v>
      </c>
      <c r="H1" s="84" t="s">
        <v>79</v>
      </c>
    </row>
    <row r="2" spans="1:8" ht="19.5" customHeight="1">
      <c r="A2" s="353" t="s">
        <v>364</v>
      </c>
      <c r="B2" s="353"/>
      <c r="C2" s="353"/>
      <c r="D2" s="353"/>
      <c r="E2" s="353"/>
      <c r="F2" s="114">
        <f>588+603</f>
        <v>1191</v>
      </c>
      <c r="G2" s="113">
        <f>290+295</f>
        <v>585</v>
      </c>
      <c r="H2" s="113">
        <v>200</v>
      </c>
    </row>
    <row r="3" spans="1:8" ht="23.25">
      <c r="A3" s="354" t="s">
        <v>367</v>
      </c>
      <c r="B3" s="354"/>
      <c r="C3" s="354"/>
      <c r="D3" s="354"/>
      <c r="E3" s="354"/>
      <c r="F3" s="85"/>
      <c r="G3" s="2"/>
      <c r="H3" s="2"/>
    </row>
    <row r="4" spans="1:8" s="6" customFormat="1" ht="18" customHeight="1">
      <c r="A4" s="5" t="s">
        <v>95</v>
      </c>
      <c r="B4" s="355" t="s">
        <v>0</v>
      </c>
      <c r="C4" s="357" t="s">
        <v>4</v>
      </c>
      <c r="D4" s="117"/>
      <c r="E4" s="355" t="s">
        <v>369</v>
      </c>
      <c r="F4" s="88"/>
      <c r="G4" s="42"/>
      <c r="H4" s="42"/>
    </row>
    <row r="5" spans="1:8" s="6" customFormat="1" ht="21" customHeight="1">
      <c r="A5" s="7" t="s">
        <v>3</v>
      </c>
      <c r="B5" s="356"/>
      <c r="C5" s="358"/>
      <c r="D5" s="8" t="s">
        <v>51</v>
      </c>
      <c r="E5" s="356"/>
      <c r="F5" s="88"/>
      <c r="G5" s="42"/>
      <c r="H5" s="42"/>
    </row>
    <row r="6" spans="1:11" s="4" customFormat="1" ht="21.75" customHeight="1">
      <c r="A6" s="95">
        <v>1</v>
      </c>
      <c r="B6" s="139" t="s">
        <v>195</v>
      </c>
      <c r="C6" s="98" t="s">
        <v>833</v>
      </c>
      <c r="D6" s="99">
        <v>10600</v>
      </c>
      <c r="E6" s="99" t="s">
        <v>793</v>
      </c>
      <c r="F6" s="85"/>
      <c r="G6" s="2"/>
      <c r="H6" s="2"/>
      <c r="I6" s="3"/>
      <c r="J6" s="3"/>
      <c r="K6" s="3"/>
    </row>
    <row r="7" spans="1:11" s="4" customFormat="1" ht="21.75" customHeight="1">
      <c r="A7" s="95">
        <v>2</v>
      </c>
      <c r="B7" s="139" t="s">
        <v>200</v>
      </c>
      <c r="C7" s="98" t="s">
        <v>826</v>
      </c>
      <c r="D7" s="99">
        <v>7168</v>
      </c>
      <c r="E7" s="99" t="s">
        <v>793</v>
      </c>
      <c r="F7" s="85"/>
      <c r="G7" s="2"/>
      <c r="H7" s="2"/>
      <c r="I7" s="3"/>
      <c r="J7" s="3"/>
      <c r="K7" s="3"/>
    </row>
    <row r="8" spans="1:11" s="4" customFormat="1" ht="21.75" customHeight="1">
      <c r="A8" s="95">
        <v>3</v>
      </c>
      <c r="B8" s="139" t="s">
        <v>205</v>
      </c>
      <c r="C8" s="98" t="s">
        <v>834</v>
      </c>
      <c r="D8" s="99">
        <v>7168</v>
      </c>
      <c r="E8" s="99" t="s">
        <v>793</v>
      </c>
      <c r="F8" s="85"/>
      <c r="G8" s="2"/>
      <c r="H8" s="2"/>
      <c r="I8" s="3"/>
      <c r="J8" s="3"/>
      <c r="K8" s="3"/>
    </row>
    <row r="9" spans="1:11" s="4" customFormat="1" ht="21.75" customHeight="1">
      <c r="A9" s="95">
        <v>4</v>
      </c>
      <c r="B9" s="139" t="s">
        <v>209</v>
      </c>
      <c r="C9" s="98" t="s">
        <v>829</v>
      </c>
      <c r="D9" s="99">
        <v>7168</v>
      </c>
      <c r="E9" s="99" t="s">
        <v>793</v>
      </c>
      <c r="F9" s="85"/>
      <c r="G9" s="2"/>
      <c r="H9" s="2"/>
      <c r="I9" s="3"/>
      <c r="J9" s="3"/>
      <c r="K9" s="3"/>
    </row>
    <row r="10" spans="1:11" s="4" customFormat="1" ht="21.75" customHeight="1">
      <c r="A10" s="95">
        <v>5</v>
      </c>
      <c r="B10" s="139" t="s">
        <v>215</v>
      </c>
      <c r="C10" s="98" t="s">
        <v>836</v>
      </c>
      <c r="D10" s="99">
        <v>7168</v>
      </c>
      <c r="E10" s="99" t="s">
        <v>793</v>
      </c>
      <c r="F10" s="85"/>
      <c r="G10" s="2"/>
      <c r="H10" s="2"/>
      <c r="I10" s="3"/>
      <c r="J10" s="3"/>
      <c r="K10" s="3"/>
    </row>
    <row r="11" spans="1:11" s="4" customFormat="1" ht="21.75" customHeight="1">
      <c r="A11" s="95">
        <v>6</v>
      </c>
      <c r="B11" s="139" t="s">
        <v>216</v>
      </c>
      <c r="C11" s="98" t="s">
        <v>832</v>
      </c>
      <c r="D11" s="99">
        <v>3584</v>
      </c>
      <c r="E11" s="99" t="s">
        <v>793</v>
      </c>
      <c r="F11" s="85"/>
      <c r="G11" s="2"/>
      <c r="H11" s="2"/>
      <c r="I11" s="3"/>
      <c r="J11" s="3"/>
      <c r="K11" s="3"/>
    </row>
    <row r="12" spans="1:11" s="4" customFormat="1" ht="21.75" customHeight="1">
      <c r="A12" s="95">
        <v>7</v>
      </c>
      <c r="B12" s="139" t="s">
        <v>218</v>
      </c>
      <c r="C12" s="98" t="s">
        <v>827</v>
      </c>
      <c r="D12" s="99">
        <v>7168</v>
      </c>
      <c r="E12" s="99" t="s">
        <v>793</v>
      </c>
      <c r="F12" s="85"/>
      <c r="G12" s="2"/>
      <c r="H12" s="2"/>
      <c r="I12" s="3"/>
      <c r="J12" s="3"/>
      <c r="K12" s="3"/>
    </row>
    <row r="13" spans="1:11" s="4" customFormat="1" ht="21.75" customHeight="1">
      <c r="A13" s="95">
        <v>8</v>
      </c>
      <c r="B13" s="139" t="s">
        <v>230</v>
      </c>
      <c r="C13" s="98" t="s">
        <v>828</v>
      </c>
      <c r="D13" s="99">
        <v>7168</v>
      </c>
      <c r="E13" s="99" t="s">
        <v>793</v>
      </c>
      <c r="F13" s="85"/>
      <c r="G13" s="2"/>
      <c r="H13" s="2"/>
      <c r="I13" s="3"/>
      <c r="J13" s="3"/>
      <c r="K13" s="3"/>
    </row>
    <row r="14" spans="1:11" s="4" customFormat="1" ht="21.75" customHeight="1">
      <c r="A14" s="95">
        <v>9</v>
      </c>
      <c r="B14" s="139" t="s">
        <v>234</v>
      </c>
      <c r="C14" s="98" t="s">
        <v>831</v>
      </c>
      <c r="D14" s="99">
        <v>7168</v>
      </c>
      <c r="E14" s="99" t="s">
        <v>793</v>
      </c>
      <c r="F14" s="85"/>
      <c r="G14" s="2"/>
      <c r="H14" s="2"/>
      <c r="I14" s="3"/>
      <c r="J14" s="3"/>
      <c r="K14" s="3"/>
    </row>
    <row r="15" spans="1:11" s="4" customFormat="1" ht="21.75" customHeight="1">
      <c r="A15" s="95">
        <v>10</v>
      </c>
      <c r="B15" s="139" t="s">
        <v>238</v>
      </c>
      <c r="C15" s="98" t="s">
        <v>830</v>
      </c>
      <c r="D15" s="99">
        <v>4000</v>
      </c>
      <c r="E15" s="99" t="s">
        <v>793</v>
      </c>
      <c r="F15" s="85"/>
      <c r="G15" s="2"/>
      <c r="H15" s="2"/>
      <c r="I15" s="3"/>
      <c r="J15" s="3"/>
      <c r="K15" s="3"/>
    </row>
    <row r="16" spans="1:11" s="4" customFormat="1" ht="21.75" customHeight="1">
      <c r="A16" s="95">
        <v>11</v>
      </c>
      <c r="B16" s="139" t="s">
        <v>246</v>
      </c>
      <c r="C16" s="98" t="s">
        <v>835</v>
      </c>
      <c r="D16" s="99">
        <v>7168</v>
      </c>
      <c r="E16" s="99" t="s">
        <v>793</v>
      </c>
      <c r="F16" s="85"/>
      <c r="G16" s="2"/>
      <c r="H16" s="2"/>
      <c r="I16" s="3"/>
      <c r="J16" s="3"/>
      <c r="K16" s="3"/>
    </row>
    <row r="17" spans="1:11" s="4" customFormat="1" ht="19.5" customHeight="1">
      <c r="A17" s="9"/>
      <c r="B17" s="104"/>
      <c r="C17" s="292"/>
      <c r="D17" s="99"/>
      <c r="E17" s="30"/>
      <c r="F17" s="87"/>
      <c r="G17" s="3"/>
      <c r="H17" s="3"/>
      <c r="I17" s="3"/>
      <c r="J17" s="3"/>
      <c r="K17" s="3"/>
    </row>
    <row r="18" spans="1:6" s="16" customFormat="1" ht="21.75" customHeight="1">
      <c r="A18" s="13"/>
      <c r="B18" s="351" t="str">
        <f>_xlfn.BAHTTEXT(D18)</f>
        <v>เจ็ดหมื่นห้าพันห้าร้อยยี่สิบแปดบาทถ้วน</v>
      </c>
      <c r="C18" s="351"/>
      <c r="D18" s="118">
        <f>SUM(D6:D17)</f>
        <v>75528</v>
      </c>
      <c r="E18" s="123"/>
      <c r="F18" s="89"/>
    </row>
    <row r="19" spans="1:6" s="64" customFormat="1" ht="21" customHeight="1">
      <c r="A19" s="52"/>
      <c r="C19" s="293"/>
      <c r="D19" s="63"/>
      <c r="E19" s="72"/>
      <c r="F19" s="93"/>
    </row>
    <row r="20" spans="1:6" s="64" customFormat="1" ht="21" customHeight="1">
      <c r="A20" s="52"/>
      <c r="C20" s="293"/>
      <c r="D20" s="63"/>
      <c r="E20" s="72"/>
      <c r="F20" s="93"/>
    </row>
    <row r="27" ht="21" customHeight="1">
      <c r="E27" s="3"/>
    </row>
    <row r="28" ht="21" customHeight="1">
      <c r="E28" s="3"/>
    </row>
    <row r="29" ht="21" customHeight="1">
      <c r="E29" s="3"/>
    </row>
    <row r="30" spans="3:6" ht="21" customHeight="1">
      <c r="C30" s="295"/>
      <c r="D30" s="3"/>
      <c r="E30" s="3"/>
      <c r="F30" s="86"/>
    </row>
    <row r="31" spans="3:6" ht="21" customHeight="1">
      <c r="C31" s="295"/>
      <c r="D31" s="3"/>
      <c r="E31" s="3"/>
      <c r="F31" s="86"/>
    </row>
    <row r="32" spans="3:6" ht="21" customHeight="1">
      <c r="C32" s="295"/>
      <c r="D32" s="3"/>
      <c r="E32" s="3"/>
      <c r="F32" s="86"/>
    </row>
    <row r="33" spans="3:6" ht="21" customHeight="1">
      <c r="C33" s="295"/>
      <c r="D33" s="3"/>
      <c r="E33" s="3"/>
      <c r="F33" s="86"/>
    </row>
    <row r="34" spans="3:6" ht="21" customHeight="1">
      <c r="C34" s="295"/>
      <c r="D34" s="3"/>
      <c r="E34" s="3"/>
      <c r="F34" s="86"/>
    </row>
    <row r="35" spans="3:6" ht="21" customHeight="1">
      <c r="C35" s="295"/>
      <c r="D35" s="3"/>
      <c r="E35" s="3"/>
      <c r="F35" s="86"/>
    </row>
    <row r="36" spans="3:6" ht="21" customHeight="1">
      <c r="C36" s="295"/>
      <c r="D36" s="3"/>
      <c r="E36" s="3"/>
      <c r="F36" s="86"/>
    </row>
    <row r="37" spans="3:6" ht="21" customHeight="1">
      <c r="C37" s="295"/>
      <c r="D37" s="3"/>
      <c r="E37" s="3"/>
      <c r="F37" s="86"/>
    </row>
    <row r="38" spans="3:6" ht="21" customHeight="1">
      <c r="C38" s="295"/>
      <c r="D38" s="3"/>
      <c r="E38" s="3"/>
      <c r="F38" s="86"/>
    </row>
    <row r="39" spans="3:6" ht="21" customHeight="1">
      <c r="C39" s="295"/>
      <c r="D39" s="3"/>
      <c r="E39" s="3"/>
      <c r="F39" s="86"/>
    </row>
    <row r="40" spans="3:6" ht="21" customHeight="1">
      <c r="C40" s="295"/>
      <c r="D40" s="3"/>
      <c r="E40" s="3"/>
      <c r="F40" s="86"/>
    </row>
    <row r="41" spans="3:6" ht="21" customHeight="1">
      <c r="C41" s="295"/>
      <c r="D41" s="3"/>
      <c r="E41" s="3"/>
      <c r="F41" s="86"/>
    </row>
    <row r="42" spans="3:6" ht="21" customHeight="1">
      <c r="C42" s="295"/>
      <c r="D42" s="3"/>
      <c r="E42" s="3"/>
      <c r="F42" s="86"/>
    </row>
    <row r="43" spans="3:6" ht="21" customHeight="1">
      <c r="C43" s="295"/>
      <c r="D43" s="3"/>
      <c r="E43" s="3"/>
      <c r="F43" s="86"/>
    </row>
    <row r="44" spans="3:6" ht="21" customHeight="1">
      <c r="C44" s="295"/>
      <c r="D44" s="3"/>
      <c r="E44" s="3"/>
      <c r="F44" s="86"/>
    </row>
    <row r="45" spans="3:6" ht="21" customHeight="1">
      <c r="C45" s="295"/>
      <c r="D45" s="3"/>
      <c r="E45" s="3"/>
      <c r="F45" s="86"/>
    </row>
    <row r="46" spans="3:6" ht="21" customHeight="1">
      <c r="C46" s="295"/>
      <c r="D46" s="3"/>
      <c r="E46" s="3"/>
      <c r="F46" s="86"/>
    </row>
    <row r="47" spans="3:6" ht="21" customHeight="1">
      <c r="C47" s="295"/>
      <c r="D47" s="3"/>
      <c r="E47" s="3"/>
      <c r="F47" s="86"/>
    </row>
    <row r="48" spans="3:6" ht="21" customHeight="1">
      <c r="C48" s="295"/>
      <c r="D48" s="3"/>
      <c r="E48" s="3"/>
      <c r="F48" s="86"/>
    </row>
    <row r="49" spans="3:6" ht="21" customHeight="1">
      <c r="C49" s="295"/>
      <c r="D49" s="3"/>
      <c r="E49" s="3"/>
      <c r="F49" s="86"/>
    </row>
    <row r="50" spans="3:6" ht="21" customHeight="1">
      <c r="C50" s="295"/>
      <c r="D50" s="3"/>
      <c r="E50" s="3"/>
      <c r="F50" s="86"/>
    </row>
    <row r="51" spans="3:6" ht="21" customHeight="1">
      <c r="C51" s="295"/>
      <c r="D51" s="3"/>
      <c r="E51" s="3"/>
      <c r="F51" s="86"/>
    </row>
    <row r="52" spans="3:6" ht="21" customHeight="1">
      <c r="C52" s="295"/>
      <c r="D52" s="3"/>
      <c r="E52" s="3"/>
      <c r="F52" s="86"/>
    </row>
    <row r="53" spans="3:6" ht="21" customHeight="1">
      <c r="C53" s="295"/>
      <c r="D53" s="3"/>
      <c r="E53" s="3"/>
      <c r="F53" s="86"/>
    </row>
    <row r="54" spans="3:6" ht="21" customHeight="1">
      <c r="C54" s="295"/>
      <c r="D54" s="3"/>
      <c r="E54" s="3"/>
      <c r="F54" s="86"/>
    </row>
    <row r="55" spans="3:6" ht="21" customHeight="1">
      <c r="C55" s="295"/>
      <c r="D55" s="3"/>
      <c r="E55" s="3"/>
      <c r="F55" s="86"/>
    </row>
    <row r="56" spans="3:6" ht="21" customHeight="1">
      <c r="C56" s="295"/>
      <c r="D56" s="3"/>
      <c r="E56" s="3"/>
      <c r="F56" s="86"/>
    </row>
    <row r="57" spans="3:6" ht="21" customHeight="1">
      <c r="C57" s="295"/>
      <c r="D57" s="3"/>
      <c r="E57" s="3"/>
      <c r="F57" s="86"/>
    </row>
    <row r="58" spans="3:6" ht="21" customHeight="1">
      <c r="C58" s="295"/>
      <c r="D58" s="3"/>
      <c r="E58" s="3"/>
      <c r="F58" s="86"/>
    </row>
    <row r="59" spans="3:6" ht="21" customHeight="1">
      <c r="C59" s="295"/>
      <c r="D59" s="3"/>
      <c r="E59" s="3"/>
      <c r="F59" s="86"/>
    </row>
    <row r="60" spans="3:6" ht="21" customHeight="1">
      <c r="C60" s="295"/>
      <c r="D60" s="3"/>
      <c r="E60" s="3"/>
      <c r="F60" s="86"/>
    </row>
    <row r="61" spans="3:6" ht="21" customHeight="1">
      <c r="C61" s="295"/>
      <c r="D61" s="3"/>
      <c r="E61" s="3"/>
      <c r="F61" s="86"/>
    </row>
    <row r="62" spans="3:6" ht="21" customHeight="1">
      <c r="C62" s="295"/>
      <c r="D62" s="3"/>
      <c r="E62" s="3"/>
      <c r="F62" s="86"/>
    </row>
    <row r="63" spans="3:6" ht="21" customHeight="1">
      <c r="C63" s="295"/>
      <c r="D63" s="3"/>
      <c r="E63" s="3"/>
      <c r="F63" s="86"/>
    </row>
    <row r="64" spans="3:6" ht="21" customHeight="1">
      <c r="C64" s="295"/>
      <c r="D64" s="3"/>
      <c r="E64" s="3"/>
      <c r="F64" s="86"/>
    </row>
    <row r="65" spans="3:6" ht="21" customHeight="1">
      <c r="C65" s="295"/>
      <c r="D65" s="3"/>
      <c r="E65" s="3"/>
      <c r="F65" s="86"/>
    </row>
    <row r="66" spans="3:6" ht="21" customHeight="1">
      <c r="C66" s="295"/>
      <c r="D66" s="3"/>
      <c r="E66" s="3"/>
      <c r="F66" s="86"/>
    </row>
    <row r="67" spans="3:6" ht="21" customHeight="1">
      <c r="C67" s="295"/>
      <c r="D67" s="3"/>
      <c r="E67" s="3"/>
      <c r="F67" s="86"/>
    </row>
    <row r="68" spans="3:6" ht="21" customHeight="1">
      <c r="C68" s="295"/>
      <c r="D68" s="3"/>
      <c r="E68" s="3"/>
      <c r="F68" s="86"/>
    </row>
    <row r="69" spans="3:6" ht="21" customHeight="1">
      <c r="C69" s="295"/>
      <c r="D69" s="3"/>
      <c r="E69" s="3"/>
      <c r="F69" s="86"/>
    </row>
    <row r="70" spans="3:6" ht="21" customHeight="1">
      <c r="C70" s="295"/>
      <c r="D70" s="3"/>
      <c r="E70" s="3"/>
      <c r="F70" s="86"/>
    </row>
    <row r="71" spans="3:6" ht="21" customHeight="1">
      <c r="C71" s="295"/>
      <c r="D71" s="3"/>
      <c r="E71" s="3"/>
      <c r="F71" s="86"/>
    </row>
    <row r="72" spans="3:6" ht="21" customHeight="1">
      <c r="C72" s="295"/>
      <c r="D72" s="3"/>
      <c r="E72" s="3"/>
      <c r="F72" s="86"/>
    </row>
    <row r="73" spans="3:6" ht="21" customHeight="1">
      <c r="C73" s="295"/>
      <c r="D73" s="3"/>
      <c r="E73" s="3"/>
      <c r="F73" s="86"/>
    </row>
    <row r="74" spans="3:6" ht="21" customHeight="1">
      <c r="C74" s="295"/>
      <c r="D74" s="3"/>
      <c r="E74" s="3"/>
      <c r="F74" s="86"/>
    </row>
    <row r="75" spans="3:6" ht="21" customHeight="1">
      <c r="C75" s="295"/>
      <c r="D75" s="3"/>
      <c r="E75" s="3"/>
      <c r="F75" s="86"/>
    </row>
    <row r="76" spans="3:6" ht="21" customHeight="1">
      <c r="C76" s="295"/>
      <c r="D76" s="3"/>
      <c r="E76" s="3"/>
      <c r="F76" s="86"/>
    </row>
    <row r="77" spans="3:6" ht="21" customHeight="1">
      <c r="C77" s="295"/>
      <c r="D77" s="3"/>
      <c r="E77" s="3"/>
      <c r="F77" s="86"/>
    </row>
    <row r="78" spans="3:6" ht="21" customHeight="1">
      <c r="C78" s="295"/>
      <c r="D78" s="3"/>
      <c r="E78" s="3"/>
      <c r="F78" s="86"/>
    </row>
    <row r="79" spans="3:6" ht="21" customHeight="1">
      <c r="C79" s="295"/>
      <c r="D79" s="3"/>
      <c r="E79" s="3"/>
      <c r="F79" s="86"/>
    </row>
    <row r="80" spans="3:6" ht="21" customHeight="1">
      <c r="C80" s="295"/>
      <c r="D80" s="3"/>
      <c r="E80" s="3"/>
      <c r="F80" s="86"/>
    </row>
    <row r="81" spans="3:6" ht="21" customHeight="1">
      <c r="C81" s="295"/>
      <c r="D81" s="3"/>
      <c r="E81" s="3"/>
      <c r="F81" s="86"/>
    </row>
    <row r="82" spans="3:6" ht="21" customHeight="1">
      <c r="C82" s="295"/>
      <c r="D82" s="3"/>
      <c r="E82" s="3"/>
      <c r="F82" s="86"/>
    </row>
    <row r="83" spans="3:6" ht="21" customHeight="1">
      <c r="C83" s="295"/>
      <c r="D83" s="3"/>
      <c r="E83" s="3"/>
      <c r="F83" s="86"/>
    </row>
    <row r="84" spans="3:6" ht="21" customHeight="1">
      <c r="C84" s="295"/>
      <c r="D84" s="3"/>
      <c r="E84" s="3"/>
      <c r="F84" s="86"/>
    </row>
    <row r="85" spans="3:6" ht="21" customHeight="1">
      <c r="C85" s="295"/>
      <c r="D85" s="3"/>
      <c r="E85" s="3"/>
      <c r="F85" s="86"/>
    </row>
    <row r="86" spans="3:6" ht="21" customHeight="1">
      <c r="C86" s="295"/>
      <c r="D86" s="3"/>
      <c r="E86" s="3"/>
      <c r="F86" s="86"/>
    </row>
    <row r="87" spans="3:6" ht="21" customHeight="1">
      <c r="C87" s="295"/>
      <c r="D87" s="3"/>
      <c r="E87" s="3"/>
      <c r="F87" s="86"/>
    </row>
    <row r="88" spans="3:6" ht="21" customHeight="1">
      <c r="C88" s="295"/>
      <c r="D88" s="3"/>
      <c r="E88" s="3"/>
      <c r="F88" s="86"/>
    </row>
    <row r="89" spans="3:6" ht="21" customHeight="1">
      <c r="C89" s="295"/>
      <c r="D89" s="3"/>
      <c r="E89" s="3"/>
      <c r="F89" s="86"/>
    </row>
    <row r="90" spans="3:6" ht="21" customHeight="1">
      <c r="C90" s="295"/>
      <c r="D90" s="3"/>
      <c r="E90" s="3"/>
      <c r="F90" s="86"/>
    </row>
    <row r="91" spans="3:6" ht="21" customHeight="1">
      <c r="C91" s="295"/>
      <c r="D91" s="3"/>
      <c r="E91" s="3"/>
      <c r="F91" s="86"/>
    </row>
    <row r="92" spans="3:6" ht="21" customHeight="1">
      <c r="C92" s="295"/>
      <c r="D92" s="3"/>
      <c r="E92" s="3"/>
      <c r="F92" s="86"/>
    </row>
    <row r="93" spans="3:6" ht="21" customHeight="1">
      <c r="C93" s="295"/>
      <c r="D93" s="3"/>
      <c r="E93" s="3"/>
      <c r="F93" s="86"/>
    </row>
    <row r="94" spans="3:6" ht="21" customHeight="1">
      <c r="C94" s="295"/>
      <c r="D94" s="3"/>
      <c r="E94" s="3"/>
      <c r="F94" s="86"/>
    </row>
    <row r="95" spans="3:6" ht="21" customHeight="1">
      <c r="C95" s="295"/>
      <c r="D95" s="3"/>
      <c r="E95" s="3"/>
      <c r="F95" s="86"/>
    </row>
    <row r="96" spans="3:6" ht="21" customHeight="1">
      <c r="C96" s="295"/>
      <c r="D96" s="3"/>
      <c r="E96" s="3"/>
      <c r="F96" s="86"/>
    </row>
    <row r="97" spans="3:6" ht="21" customHeight="1">
      <c r="C97" s="295"/>
      <c r="D97" s="3"/>
      <c r="E97" s="3"/>
      <c r="F97" s="86"/>
    </row>
    <row r="98" spans="3:6" ht="21" customHeight="1">
      <c r="C98" s="295"/>
      <c r="D98" s="3"/>
      <c r="E98" s="3"/>
      <c r="F98" s="86"/>
    </row>
    <row r="99" spans="3:6" ht="21" customHeight="1">
      <c r="C99" s="295"/>
      <c r="D99" s="3"/>
      <c r="E99" s="3"/>
      <c r="F99" s="86"/>
    </row>
    <row r="100" spans="3:6" ht="21" customHeight="1">
      <c r="C100" s="295"/>
      <c r="D100" s="3"/>
      <c r="E100" s="3"/>
      <c r="F100" s="86"/>
    </row>
    <row r="101" spans="3:6" ht="21" customHeight="1">
      <c r="C101" s="295"/>
      <c r="D101" s="3"/>
      <c r="E101" s="3"/>
      <c r="F101" s="86"/>
    </row>
    <row r="102" spans="3:6" ht="21" customHeight="1">
      <c r="C102" s="295"/>
      <c r="D102" s="3"/>
      <c r="E102" s="3"/>
      <c r="F102" s="86"/>
    </row>
    <row r="103" spans="3:6" ht="21" customHeight="1">
      <c r="C103" s="295"/>
      <c r="D103" s="3"/>
      <c r="E103" s="3"/>
      <c r="F103" s="86"/>
    </row>
    <row r="104" spans="3:6" ht="21" customHeight="1">
      <c r="C104" s="295"/>
      <c r="D104" s="3"/>
      <c r="E104" s="3"/>
      <c r="F104" s="86"/>
    </row>
    <row r="105" spans="3:6" ht="21" customHeight="1">
      <c r="C105" s="295"/>
      <c r="D105" s="3"/>
      <c r="E105" s="3"/>
      <c r="F105" s="86"/>
    </row>
    <row r="106" spans="3:6" ht="21" customHeight="1">
      <c r="C106" s="295"/>
      <c r="D106" s="3"/>
      <c r="E106" s="3"/>
      <c r="F106" s="86"/>
    </row>
    <row r="107" spans="3:6" ht="21" customHeight="1">
      <c r="C107" s="295"/>
      <c r="D107" s="3"/>
      <c r="E107" s="3"/>
      <c r="F107" s="86"/>
    </row>
    <row r="108" spans="3:6" ht="21" customHeight="1">
      <c r="C108" s="295"/>
      <c r="D108" s="3"/>
      <c r="E108" s="3"/>
      <c r="F108" s="86"/>
    </row>
    <row r="109" spans="3:6" ht="21" customHeight="1">
      <c r="C109" s="295"/>
      <c r="D109" s="3"/>
      <c r="E109" s="3"/>
      <c r="F109" s="86"/>
    </row>
    <row r="110" spans="3:6" ht="21" customHeight="1">
      <c r="C110" s="295"/>
      <c r="D110" s="3"/>
      <c r="E110" s="3"/>
      <c r="F110" s="86"/>
    </row>
    <row r="111" spans="3:6" ht="21" customHeight="1">
      <c r="C111" s="295"/>
      <c r="D111" s="3"/>
      <c r="E111" s="3"/>
      <c r="F111" s="86"/>
    </row>
    <row r="112" spans="3:6" ht="21" customHeight="1">
      <c r="C112" s="295"/>
      <c r="D112" s="3"/>
      <c r="E112" s="3"/>
      <c r="F112" s="86"/>
    </row>
    <row r="113" spans="3:6" ht="21" customHeight="1">
      <c r="C113" s="295"/>
      <c r="D113" s="3"/>
      <c r="E113" s="3"/>
      <c r="F113" s="86"/>
    </row>
    <row r="114" spans="3:6" ht="21" customHeight="1">
      <c r="C114" s="295"/>
      <c r="D114" s="3"/>
      <c r="E114" s="3"/>
      <c r="F114" s="86"/>
    </row>
    <row r="115" spans="3:6" ht="21" customHeight="1">
      <c r="C115" s="295"/>
      <c r="D115" s="3"/>
      <c r="E115" s="3"/>
      <c r="F115" s="86"/>
    </row>
    <row r="116" spans="3:6" ht="21" customHeight="1">
      <c r="C116" s="295"/>
      <c r="D116" s="3"/>
      <c r="E116" s="3"/>
      <c r="F116" s="86"/>
    </row>
    <row r="117" spans="3:6" ht="21" customHeight="1">
      <c r="C117" s="295"/>
      <c r="D117" s="3"/>
      <c r="E117" s="3"/>
      <c r="F117" s="86"/>
    </row>
    <row r="118" spans="3:6" ht="21" customHeight="1">
      <c r="C118" s="295"/>
      <c r="D118" s="3"/>
      <c r="E118" s="3"/>
      <c r="F118" s="86"/>
    </row>
    <row r="119" spans="3:6" ht="21" customHeight="1">
      <c r="C119" s="295"/>
      <c r="D119" s="3"/>
      <c r="E119" s="3"/>
      <c r="F119" s="86"/>
    </row>
    <row r="120" spans="3:6" ht="21" customHeight="1">
      <c r="C120" s="295"/>
      <c r="D120" s="3"/>
      <c r="E120" s="3"/>
      <c r="F120" s="86"/>
    </row>
    <row r="121" spans="3:6" ht="21" customHeight="1">
      <c r="C121" s="295"/>
      <c r="D121" s="3"/>
      <c r="E121" s="3"/>
      <c r="F121" s="86"/>
    </row>
    <row r="122" spans="3:6" ht="21" customHeight="1">
      <c r="C122" s="295"/>
      <c r="D122" s="3"/>
      <c r="E122" s="3"/>
      <c r="F122" s="86"/>
    </row>
    <row r="123" spans="3:6" ht="21" customHeight="1">
      <c r="C123" s="295"/>
      <c r="D123" s="3"/>
      <c r="E123" s="3"/>
      <c r="F123" s="86"/>
    </row>
    <row r="124" spans="3:6" ht="21" customHeight="1">
      <c r="C124" s="295"/>
      <c r="D124" s="3"/>
      <c r="E124" s="3"/>
      <c r="F124" s="86"/>
    </row>
    <row r="125" spans="3:6" ht="21" customHeight="1">
      <c r="C125" s="295"/>
      <c r="D125" s="3"/>
      <c r="E125" s="3"/>
      <c r="F125" s="86"/>
    </row>
    <row r="126" spans="3:6" ht="21" customHeight="1">
      <c r="C126" s="295"/>
      <c r="D126" s="3"/>
      <c r="E126" s="3"/>
      <c r="F126" s="86"/>
    </row>
    <row r="127" spans="3:6" ht="21" customHeight="1">
      <c r="C127" s="295"/>
      <c r="D127" s="3"/>
      <c r="E127" s="3"/>
      <c r="F127" s="86"/>
    </row>
    <row r="128" spans="3:6" ht="21" customHeight="1">
      <c r="C128" s="295"/>
      <c r="D128" s="3"/>
      <c r="E128" s="3"/>
      <c r="F128" s="86"/>
    </row>
    <row r="129" spans="3:6" ht="21" customHeight="1">
      <c r="C129" s="295"/>
      <c r="D129" s="3"/>
      <c r="E129" s="3"/>
      <c r="F129" s="86"/>
    </row>
    <row r="130" spans="3:6" ht="21" customHeight="1">
      <c r="C130" s="295"/>
      <c r="D130" s="3"/>
      <c r="E130" s="3"/>
      <c r="F130" s="86"/>
    </row>
    <row r="131" spans="3:6" ht="21" customHeight="1">
      <c r="C131" s="295"/>
      <c r="D131" s="3"/>
      <c r="E131" s="3"/>
      <c r="F131" s="86"/>
    </row>
    <row r="132" spans="3:6" ht="21" customHeight="1">
      <c r="C132" s="295"/>
      <c r="D132" s="3"/>
      <c r="E132" s="3"/>
      <c r="F132" s="86"/>
    </row>
    <row r="133" spans="3:6" ht="21" customHeight="1">
      <c r="C133" s="295"/>
      <c r="D133" s="3"/>
      <c r="E133" s="3"/>
      <c r="F133" s="86"/>
    </row>
    <row r="134" spans="3:6" ht="21" customHeight="1">
      <c r="C134" s="295"/>
      <c r="D134" s="3"/>
      <c r="E134" s="3"/>
      <c r="F134" s="86"/>
    </row>
    <row r="135" spans="3:6" ht="21" customHeight="1">
      <c r="C135" s="295"/>
      <c r="D135" s="3"/>
      <c r="E135" s="3"/>
      <c r="F135" s="86"/>
    </row>
    <row r="136" spans="3:6" ht="21" customHeight="1">
      <c r="C136" s="295"/>
      <c r="D136" s="3"/>
      <c r="E136" s="3"/>
      <c r="F136" s="86"/>
    </row>
    <row r="137" spans="3:6" ht="21" customHeight="1">
      <c r="C137" s="295"/>
      <c r="D137" s="3"/>
      <c r="E137" s="3"/>
      <c r="F137" s="86"/>
    </row>
    <row r="138" spans="3:6" ht="21" customHeight="1">
      <c r="C138" s="295"/>
      <c r="D138" s="3"/>
      <c r="E138" s="3"/>
      <c r="F138" s="86"/>
    </row>
    <row r="139" spans="3:6" ht="21" customHeight="1">
      <c r="C139" s="295"/>
      <c r="D139" s="3"/>
      <c r="E139" s="3"/>
      <c r="F139" s="86"/>
    </row>
    <row r="140" spans="3:6" ht="21" customHeight="1">
      <c r="C140" s="295"/>
      <c r="D140" s="3"/>
      <c r="E140" s="3"/>
      <c r="F140" s="86"/>
    </row>
    <row r="141" spans="3:6" ht="21" customHeight="1">
      <c r="C141" s="295"/>
      <c r="D141" s="3"/>
      <c r="E141" s="3"/>
      <c r="F141" s="86"/>
    </row>
    <row r="142" spans="3:6" ht="21" customHeight="1">
      <c r="C142" s="295"/>
      <c r="D142" s="3"/>
      <c r="E142" s="3"/>
      <c r="F142" s="86"/>
    </row>
    <row r="143" spans="3:6" ht="21" customHeight="1">
      <c r="C143" s="295"/>
      <c r="D143" s="3"/>
      <c r="E143" s="3"/>
      <c r="F143" s="86"/>
    </row>
    <row r="144" spans="3:6" ht="21" customHeight="1">
      <c r="C144" s="295"/>
      <c r="D144" s="3"/>
      <c r="E144" s="3"/>
      <c r="F144" s="86"/>
    </row>
    <row r="145" spans="3:6" ht="21" customHeight="1">
      <c r="C145" s="295"/>
      <c r="D145" s="3"/>
      <c r="E145" s="3"/>
      <c r="F145" s="86"/>
    </row>
    <row r="146" spans="3:6" ht="21" customHeight="1">
      <c r="C146" s="295"/>
      <c r="D146" s="3"/>
      <c r="E146" s="3"/>
      <c r="F146" s="86"/>
    </row>
    <row r="147" spans="3:6" ht="21" customHeight="1">
      <c r="C147" s="295"/>
      <c r="D147" s="3"/>
      <c r="E147" s="3"/>
      <c r="F147" s="86"/>
    </row>
    <row r="148" spans="3:6" ht="21" customHeight="1">
      <c r="C148" s="295"/>
      <c r="D148" s="3"/>
      <c r="E148" s="3"/>
      <c r="F148" s="86"/>
    </row>
    <row r="149" spans="3:6" ht="21" customHeight="1">
      <c r="C149" s="295"/>
      <c r="D149" s="3"/>
      <c r="E149" s="3"/>
      <c r="F149" s="86"/>
    </row>
    <row r="150" spans="3:6" ht="21" customHeight="1">
      <c r="C150" s="295"/>
      <c r="D150" s="3"/>
      <c r="E150" s="3"/>
      <c r="F150" s="86"/>
    </row>
    <row r="151" spans="3:6" ht="21" customHeight="1">
      <c r="C151" s="295"/>
      <c r="D151" s="3"/>
      <c r="E151" s="3"/>
      <c r="F151" s="86"/>
    </row>
    <row r="152" spans="3:6" ht="21" customHeight="1">
      <c r="C152" s="295"/>
      <c r="D152" s="3"/>
      <c r="E152" s="3"/>
      <c r="F152" s="86"/>
    </row>
    <row r="153" spans="3:6" ht="21" customHeight="1">
      <c r="C153" s="295"/>
      <c r="D153" s="3"/>
      <c r="E153" s="3"/>
      <c r="F153" s="86"/>
    </row>
    <row r="154" spans="3:6" ht="21" customHeight="1">
      <c r="C154" s="295"/>
      <c r="D154" s="3"/>
      <c r="E154" s="3"/>
      <c r="F154" s="86"/>
    </row>
    <row r="155" spans="3:6" ht="21" customHeight="1">
      <c r="C155" s="295"/>
      <c r="D155" s="3"/>
      <c r="E155" s="3"/>
      <c r="F155" s="86"/>
    </row>
    <row r="156" spans="3:6" ht="21" customHeight="1">
      <c r="C156" s="295"/>
      <c r="D156" s="3"/>
      <c r="E156" s="3"/>
      <c r="F156" s="86"/>
    </row>
    <row r="157" spans="3:6" ht="21" customHeight="1">
      <c r="C157" s="295"/>
      <c r="D157" s="3"/>
      <c r="E157" s="3"/>
      <c r="F157" s="86"/>
    </row>
    <row r="158" spans="3:6" ht="21" customHeight="1">
      <c r="C158" s="295"/>
      <c r="D158" s="3"/>
      <c r="E158" s="3"/>
      <c r="F158" s="86"/>
    </row>
    <row r="159" spans="3:6" ht="21" customHeight="1">
      <c r="C159" s="295"/>
      <c r="D159" s="3"/>
      <c r="E159" s="3"/>
      <c r="F159" s="86"/>
    </row>
    <row r="160" spans="3:6" ht="21" customHeight="1">
      <c r="C160" s="295"/>
      <c r="D160" s="3"/>
      <c r="E160" s="3"/>
      <c r="F160" s="86"/>
    </row>
    <row r="161" spans="3:6" ht="21" customHeight="1">
      <c r="C161" s="295"/>
      <c r="D161" s="3"/>
      <c r="E161" s="3"/>
      <c r="F161" s="86"/>
    </row>
    <row r="162" spans="3:6" ht="21" customHeight="1">
      <c r="C162" s="295"/>
      <c r="D162" s="3"/>
      <c r="E162" s="3"/>
      <c r="F162" s="86"/>
    </row>
    <row r="163" spans="3:6" ht="21" customHeight="1">
      <c r="C163" s="295"/>
      <c r="D163" s="3"/>
      <c r="E163" s="3"/>
      <c r="F163" s="86"/>
    </row>
    <row r="164" spans="3:6" ht="21" customHeight="1">
      <c r="C164" s="295"/>
      <c r="D164" s="3"/>
      <c r="E164" s="3"/>
      <c r="F164" s="86"/>
    </row>
    <row r="165" spans="3:6" ht="21" customHeight="1">
      <c r="C165" s="295"/>
      <c r="D165" s="3"/>
      <c r="E165" s="3"/>
      <c r="F165" s="86"/>
    </row>
    <row r="166" spans="3:6" ht="21" customHeight="1">
      <c r="C166" s="295"/>
      <c r="D166" s="3"/>
      <c r="E166" s="3"/>
      <c r="F166" s="86"/>
    </row>
    <row r="167" spans="3:6" ht="21" customHeight="1">
      <c r="C167" s="295"/>
      <c r="D167" s="3"/>
      <c r="E167" s="3"/>
      <c r="F167" s="86"/>
    </row>
    <row r="168" spans="3:6" ht="21" customHeight="1">
      <c r="C168" s="295"/>
      <c r="D168" s="3"/>
      <c r="E168" s="3"/>
      <c r="F168" s="86"/>
    </row>
    <row r="169" spans="3:6" ht="21" customHeight="1">
      <c r="C169" s="295"/>
      <c r="D169" s="3"/>
      <c r="E169" s="3"/>
      <c r="F169" s="86"/>
    </row>
    <row r="170" spans="3:6" ht="21" customHeight="1">
      <c r="C170" s="295"/>
      <c r="D170" s="3"/>
      <c r="E170" s="3"/>
      <c r="F170" s="86"/>
    </row>
    <row r="171" spans="3:6" ht="21" customHeight="1">
      <c r="C171" s="295"/>
      <c r="D171" s="3"/>
      <c r="E171" s="3"/>
      <c r="F171" s="86"/>
    </row>
    <row r="172" spans="3:6" ht="21" customHeight="1">
      <c r="C172" s="295"/>
      <c r="D172" s="3"/>
      <c r="E172" s="3"/>
      <c r="F172" s="86"/>
    </row>
    <row r="173" spans="3:6" ht="21" customHeight="1">
      <c r="C173" s="295"/>
      <c r="D173" s="3"/>
      <c r="E173" s="3"/>
      <c r="F173" s="86"/>
    </row>
    <row r="174" spans="3:6" ht="21" customHeight="1">
      <c r="C174" s="295"/>
      <c r="D174" s="3"/>
      <c r="E174" s="3"/>
      <c r="F174" s="86"/>
    </row>
    <row r="175" spans="3:6" ht="21" customHeight="1">
      <c r="C175" s="295"/>
      <c r="D175" s="3"/>
      <c r="E175" s="3"/>
      <c r="F175" s="86"/>
    </row>
    <row r="176" spans="3:6" ht="21" customHeight="1">
      <c r="C176" s="295"/>
      <c r="D176" s="3"/>
      <c r="E176" s="3"/>
      <c r="F176" s="86"/>
    </row>
    <row r="177" spans="3:6" ht="21" customHeight="1">
      <c r="C177" s="295"/>
      <c r="D177" s="3"/>
      <c r="E177" s="3"/>
      <c r="F177" s="86"/>
    </row>
    <row r="178" spans="3:6" ht="21" customHeight="1">
      <c r="C178" s="295"/>
      <c r="D178" s="3"/>
      <c r="E178" s="3"/>
      <c r="F178" s="86"/>
    </row>
    <row r="179" spans="3:6" ht="21" customHeight="1">
      <c r="C179" s="295"/>
      <c r="D179" s="3"/>
      <c r="E179" s="3"/>
      <c r="F179" s="86"/>
    </row>
    <row r="180" spans="3:6" ht="21" customHeight="1">
      <c r="C180" s="295"/>
      <c r="D180" s="3"/>
      <c r="E180" s="3"/>
      <c r="F180" s="86"/>
    </row>
    <row r="181" spans="3:6" ht="21" customHeight="1">
      <c r="C181" s="295"/>
      <c r="D181" s="3"/>
      <c r="E181" s="3"/>
      <c r="F181" s="86"/>
    </row>
    <row r="182" spans="3:6" ht="21" customHeight="1">
      <c r="C182" s="295"/>
      <c r="D182" s="3"/>
      <c r="E182" s="3"/>
      <c r="F182" s="86"/>
    </row>
    <row r="183" spans="3:6" ht="21" customHeight="1">
      <c r="C183" s="295"/>
      <c r="D183" s="3"/>
      <c r="E183" s="3"/>
      <c r="F183" s="86"/>
    </row>
    <row r="184" spans="3:6" ht="21" customHeight="1">
      <c r="C184" s="295"/>
      <c r="D184" s="3"/>
      <c r="E184" s="3"/>
      <c r="F184" s="86"/>
    </row>
    <row r="185" spans="3:6" ht="21" customHeight="1">
      <c r="C185" s="295"/>
      <c r="D185" s="3"/>
      <c r="E185" s="3"/>
      <c r="F185" s="86"/>
    </row>
    <row r="186" spans="3:6" ht="21" customHeight="1">
      <c r="C186" s="295"/>
      <c r="D186" s="3"/>
      <c r="E186" s="3"/>
      <c r="F186" s="86"/>
    </row>
    <row r="187" spans="3:6" ht="21" customHeight="1">
      <c r="C187" s="295"/>
      <c r="D187" s="3"/>
      <c r="E187" s="3"/>
      <c r="F187" s="86"/>
    </row>
    <row r="188" spans="3:6" ht="21" customHeight="1">
      <c r="C188" s="295"/>
      <c r="D188" s="3"/>
      <c r="E188" s="3"/>
      <c r="F188" s="86"/>
    </row>
    <row r="189" spans="3:6" ht="21" customHeight="1">
      <c r="C189" s="295"/>
      <c r="D189" s="3"/>
      <c r="E189" s="3"/>
      <c r="F189" s="86"/>
    </row>
    <row r="190" spans="3:6" ht="21" customHeight="1">
      <c r="C190" s="295"/>
      <c r="D190" s="3"/>
      <c r="E190" s="3"/>
      <c r="F190" s="86"/>
    </row>
    <row r="191" spans="3:6" ht="21" customHeight="1">
      <c r="C191" s="295"/>
      <c r="D191" s="3"/>
      <c r="E191" s="3"/>
      <c r="F191" s="86"/>
    </row>
    <row r="192" spans="3:6" ht="21" customHeight="1">
      <c r="C192" s="295"/>
      <c r="D192" s="3"/>
      <c r="E192" s="3"/>
      <c r="F192" s="86"/>
    </row>
    <row r="193" spans="3:6" ht="21" customHeight="1">
      <c r="C193" s="295"/>
      <c r="D193" s="3"/>
      <c r="E193" s="3"/>
      <c r="F193" s="86"/>
    </row>
    <row r="194" spans="3:6" ht="21" customHeight="1">
      <c r="C194" s="295"/>
      <c r="D194" s="3"/>
      <c r="E194" s="3"/>
      <c r="F194" s="86"/>
    </row>
    <row r="195" spans="3:6" ht="21" customHeight="1">
      <c r="C195" s="295"/>
      <c r="D195" s="3"/>
      <c r="E195" s="3"/>
      <c r="F195" s="86"/>
    </row>
    <row r="196" spans="3:6" ht="21" customHeight="1">
      <c r="C196" s="295"/>
      <c r="D196" s="3"/>
      <c r="E196" s="3"/>
      <c r="F196" s="86"/>
    </row>
    <row r="197" spans="3:6" ht="21" customHeight="1">
      <c r="C197" s="295"/>
      <c r="D197" s="3"/>
      <c r="E197" s="3"/>
      <c r="F197" s="86"/>
    </row>
    <row r="198" spans="3:6" ht="21" customHeight="1">
      <c r="C198" s="295"/>
      <c r="D198" s="3"/>
      <c r="E198" s="3"/>
      <c r="F198" s="86"/>
    </row>
    <row r="199" spans="3:6" ht="21" customHeight="1">
      <c r="C199" s="295"/>
      <c r="D199" s="3"/>
      <c r="E199" s="3"/>
      <c r="F199" s="86"/>
    </row>
    <row r="200" spans="3:6" ht="21" customHeight="1">
      <c r="C200" s="295"/>
      <c r="D200" s="3"/>
      <c r="E200" s="3"/>
      <c r="F200" s="86"/>
    </row>
    <row r="201" spans="3:6" ht="21" customHeight="1">
      <c r="C201" s="295"/>
      <c r="D201" s="3"/>
      <c r="E201" s="3"/>
      <c r="F201" s="86"/>
    </row>
    <row r="202" spans="3:6" ht="21" customHeight="1">
      <c r="C202" s="295"/>
      <c r="D202" s="3"/>
      <c r="E202" s="3"/>
      <c r="F202" s="86"/>
    </row>
    <row r="203" spans="3:6" ht="21" customHeight="1">
      <c r="C203" s="295"/>
      <c r="D203" s="3"/>
      <c r="E203" s="3"/>
      <c r="F203" s="86"/>
    </row>
    <row r="204" spans="3:6" ht="21" customHeight="1">
      <c r="C204" s="295"/>
      <c r="D204" s="3"/>
      <c r="E204" s="3"/>
      <c r="F204" s="86"/>
    </row>
    <row r="205" spans="3:6" ht="21" customHeight="1">
      <c r="C205" s="295"/>
      <c r="D205" s="3"/>
      <c r="E205" s="3"/>
      <c r="F205" s="86"/>
    </row>
    <row r="206" spans="3:6" ht="21" customHeight="1">
      <c r="C206" s="295"/>
      <c r="D206" s="3"/>
      <c r="E206" s="3"/>
      <c r="F206" s="86"/>
    </row>
    <row r="207" spans="3:6" ht="21" customHeight="1">
      <c r="C207" s="295"/>
      <c r="D207" s="3"/>
      <c r="E207" s="3"/>
      <c r="F207" s="86"/>
    </row>
    <row r="208" spans="3:6" ht="21" customHeight="1">
      <c r="C208" s="295"/>
      <c r="D208" s="3"/>
      <c r="E208" s="3"/>
      <c r="F208" s="86"/>
    </row>
    <row r="209" spans="3:6" ht="21" customHeight="1">
      <c r="C209" s="295"/>
      <c r="D209" s="3"/>
      <c r="E209" s="3"/>
      <c r="F209" s="86"/>
    </row>
    <row r="210" spans="3:6" ht="21" customHeight="1">
      <c r="C210" s="295"/>
      <c r="D210" s="3"/>
      <c r="E210" s="3"/>
      <c r="F210" s="86"/>
    </row>
    <row r="211" spans="3:6" ht="21" customHeight="1">
      <c r="C211" s="295"/>
      <c r="D211" s="3"/>
      <c r="E211" s="3"/>
      <c r="F211" s="86"/>
    </row>
    <row r="212" spans="3:6" ht="21" customHeight="1">
      <c r="C212" s="295"/>
      <c r="D212" s="3"/>
      <c r="E212" s="3"/>
      <c r="F212" s="86"/>
    </row>
    <row r="213" spans="3:6" ht="21" customHeight="1">
      <c r="C213" s="295"/>
      <c r="D213" s="3"/>
      <c r="E213" s="3"/>
      <c r="F213" s="86"/>
    </row>
    <row r="214" spans="3:6" ht="21" customHeight="1">
      <c r="C214" s="295"/>
      <c r="D214" s="3"/>
      <c r="E214" s="3"/>
      <c r="F214" s="86"/>
    </row>
    <row r="215" spans="3:6" ht="21" customHeight="1">
      <c r="C215" s="295"/>
      <c r="D215" s="3"/>
      <c r="E215" s="3"/>
      <c r="F215" s="86"/>
    </row>
    <row r="216" spans="3:6" ht="21" customHeight="1">
      <c r="C216" s="295"/>
      <c r="D216" s="3"/>
      <c r="E216" s="3"/>
      <c r="F216" s="86"/>
    </row>
    <row r="217" spans="3:6" ht="21" customHeight="1">
      <c r="C217" s="295"/>
      <c r="D217" s="3"/>
      <c r="E217" s="3"/>
      <c r="F217" s="86"/>
    </row>
    <row r="218" spans="3:6" ht="21" customHeight="1">
      <c r="C218" s="295"/>
      <c r="D218" s="3"/>
      <c r="E218" s="3"/>
      <c r="F218" s="86"/>
    </row>
    <row r="219" spans="3:6" ht="21" customHeight="1">
      <c r="C219" s="295"/>
      <c r="D219" s="3"/>
      <c r="E219" s="3"/>
      <c r="F219" s="86"/>
    </row>
    <row r="220" spans="3:6" ht="21" customHeight="1">
      <c r="C220" s="295"/>
      <c r="D220" s="3"/>
      <c r="E220" s="3"/>
      <c r="F220" s="86"/>
    </row>
    <row r="221" spans="3:6" ht="21" customHeight="1">
      <c r="C221" s="295"/>
      <c r="D221" s="3"/>
      <c r="E221" s="3"/>
      <c r="F221" s="86"/>
    </row>
    <row r="222" spans="3:6" ht="21" customHeight="1">
      <c r="C222" s="295"/>
      <c r="D222" s="3"/>
      <c r="E222" s="3"/>
      <c r="F222" s="86"/>
    </row>
    <row r="223" spans="3:6" ht="21" customHeight="1">
      <c r="C223" s="295"/>
      <c r="D223" s="3"/>
      <c r="E223" s="3"/>
      <c r="F223" s="86"/>
    </row>
    <row r="224" spans="3:6" ht="21" customHeight="1">
      <c r="C224" s="295"/>
      <c r="D224" s="3"/>
      <c r="E224" s="3"/>
      <c r="F224" s="86"/>
    </row>
    <row r="225" spans="3:6" ht="21" customHeight="1">
      <c r="C225" s="295"/>
      <c r="D225" s="3"/>
      <c r="E225" s="3"/>
      <c r="F225" s="86"/>
    </row>
    <row r="226" spans="3:6" ht="21" customHeight="1">
      <c r="C226" s="295"/>
      <c r="D226" s="3"/>
      <c r="E226" s="3"/>
      <c r="F226" s="86"/>
    </row>
    <row r="227" spans="3:6" ht="21" customHeight="1">
      <c r="C227" s="295"/>
      <c r="D227" s="3"/>
      <c r="E227" s="3"/>
      <c r="F227" s="86"/>
    </row>
    <row r="228" spans="3:6" ht="21" customHeight="1">
      <c r="C228" s="295"/>
      <c r="D228" s="3"/>
      <c r="E228" s="3"/>
      <c r="F228" s="86"/>
    </row>
    <row r="229" spans="3:6" ht="21" customHeight="1">
      <c r="C229" s="295"/>
      <c r="D229" s="3"/>
      <c r="E229" s="3"/>
      <c r="F229" s="86"/>
    </row>
    <row r="230" spans="3:6" ht="21" customHeight="1">
      <c r="C230" s="295"/>
      <c r="D230" s="3"/>
      <c r="E230" s="3"/>
      <c r="F230" s="86"/>
    </row>
    <row r="231" spans="3:6" ht="21" customHeight="1">
      <c r="C231" s="295"/>
      <c r="D231" s="3"/>
      <c r="E231" s="3"/>
      <c r="F231" s="86"/>
    </row>
    <row r="232" spans="3:6" ht="21" customHeight="1">
      <c r="C232" s="295"/>
      <c r="D232" s="3"/>
      <c r="E232" s="3"/>
      <c r="F232" s="86"/>
    </row>
    <row r="233" spans="3:6" ht="21" customHeight="1">
      <c r="C233" s="295"/>
      <c r="D233" s="3"/>
      <c r="E233" s="3"/>
      <c r="F233" s="86"/>
    </row>
    <row r="234" spans="3:6" ht="21" customHeight="1">
      <c r="C234" s="295"/>
      <c r="D234" s="3"/>
      <c r="E234" s="3"/>
      <c r="F234" s="86"/>
    </row>
    <row r="235" spans="3:6" ht="21" customHeight="1">
      <c r="C235" s="295"/>
      <c r="D235" s="3"/>
      <c r="E235" s="3"/>
      <c r="F235" s="86"/>
    </row>
    <row r="236" spans="3:6" ht="21" customHeight="1">
      <c r="C236" s="295"/>
      <c r="D236" s="3"/>
      <c r="E236" s="3"/>
      <c r="F236" s="86"/>
    </row>
    <row r="237" spans="3:6" ht="21" customHeight="1">
      <c r="C237" s="295"/>
      <c r="D237" s="3"/>
      <c r="E237" s="3"/>
      <c r="F237" s="86"/>
    </row>
    <row r="238" spans="3:6" ht="21" customHeight="1">
      <c r="C238" s="295"/>
      <c r="D238" s="3"/>
      <c r="E238" s="3"/>
      <c r="F238" s="86"/>
    </row>
    <row r="239" spans="3:6" ht="21" customHeight="1">
      <c r="C239" s="295"/>
      <c r="D239" s="3"/>
      <c r="E239" s="3"/>
      <c r="F239" s="86"/>
    </row>
    <row r="240" spans="3:6" ht="21" customHeight="1">
      <c r="C240" s="295"/>
      <c r="D240" s="3"/>
      <c r="E240" s="3"/>
      <c r="F240" s="86"/>
    </row>
    <row r="241" spans="3:6" ht="21" customHeight="1">
      <c r="C241" s="295"/>
      <c r="D241" s="3"/>
      <c r="E241" s="3"/>
      <c r="F241" s="86"/>
    </row>
    <row r="242" spans="3:6" ht="21" customHeight="1">
      <c r="C242" s="295"/>
      <c r="D242" s="3"/>
      <c r="E242" s="3"/>
      <c r="F242" s="86"/>
    </row>
    <row r="243" spans="3:6" ht="21" customHeight="1">
      <c r="C243" s="295"/>
      <c r="D243" s="3"/>
      <c r="E243" s="3"/>
      <c r="F243" s="86"/>
    </row>
    <row r="244" spans="3:6" ht="21" customHeight="1">
      <c r="C244" s="295"/>
      <c r="D244" s="3"/>
      <c r="E244" s="3"/>
      <c r="F244" s="86"/>
    </row>
    <row r="245" spans="3:6" ht="21" customHeight="1">
      <c r="C245" s="295"/>
      <c r="D245" s="3"/>
      <c r="E245" s="3"/>
      <c r="F245" s="86"/>
    </row>
    <row r="246" spans="3:6" ht="21" customHeight="1">
      <c r="C246" s="295"/>
      <c r="D246" s="3"/>
      <c r="E246" s="3"/>
      <c r="F246" s="86"/>
    </row>
    <row r="247" spans="3:6" ht="21" customHeight="1">
      <c r="C247" s="295"/>
      <c r="D247" s="3"/>
      <c r="E247" s="3"/>
      <c r="F247" s="86"/>
    </row>
    <row r="248" spans="3:6" ht="21" customHeight="1">
      <c r="C248" s="295"/>
      <c r="D248" s="3"/>
      <c r="E248" s="3"/>
      <c r="F248" s="86"/>
    </row>
    <row r="249" spans="3:6" ht="21" customHeight="1">
      <c r="C249" s="295"/>
      <c r="D249" s="3"/>
      <c r="E249" s="3"/>
      <c r="F249" s="86"/>
    </row>
    <row r="250" spans="3:6" ht="21" customHeight="1">
      <c r="C250" s="295"/>
      <c r="D250" s="3"/>
      <c r="E250" s="3"/>
      <c r="F250" s="86"/>
    </row>
    <row r="251" spans="3:6" ht="21" customHeight="1">
      <c r="C251" s="295"/>
      <c r="D251" s="3"/>
      <c r="E251" s="3"/>
      <c r="F251" s="86"/>
    </row>
    <row r="252" spans="3:6" ht="21" customHeight="1">
      <c r="C252" s="295"/>
      <c r="D252" s="3"/>
      <c r="E252" s="3"/>
      <c r="F252" s="86"/>
    </row>
    <row r="253" spans="3:6" ht="21" customHeight="1">
      <c r="C253" s="295"/>
      <c r="D253" s="3"/>
      <c r="E253" s="3"/>
      <c r="F253" s="86"/>
    </row>
    <row r="254" spans="3:6" ht="21" customHeight="1">
      <c r="C254" s="295"/>
      <c r="D254" s="3"/>
      <c r="E254" s="3"/>
      <c r="F254" s="86"/>
    </row>
    <row r="255" spans="3:6" ht="21" customHeight="1">
      <c r="C255" s="295"/>
      <c r="D255" s="3"/>
      <c r="E255" s="3"/>
      <c r="F255" s="86"/>
    </row>
    <row r="256" spans="3:6" ht="21" customHeight="1">
      <c r="C256" s="295"/>
      <c r="D256" s="3"/>
      <c r="E256" s="3"/>
      <c r="F256" s="86"/>
    </row>
    <row r="257" spans="3:6" ht="21" customHeight="1">
      <c r="C257" s="295"/>
      <c r="D257" s="3"/>
      <c r="E257" s="3"/>
      <c r="F257" s="86"/>
    </row>
    <row r="258" spans="3:6" ht="21" customHeight="1">
      <c r="C258" s="295"/>
      <c r="D258" s="3"/>
      <c r="E258" s="3"/>
      <c r="F258" s="86"/>
    </row>
    <row r="259" spans="3:6" ht="21" customHeight="1">
      <c r="C259" s="295"/>
      <c r="D259" s="3"/>
      <c r="E259" s="3"/>
      <c r="F259" s="86"/>
    </row>
    <row r="260" spans="3:6" ht="21" customHeight="1">
      <c r="C260" s="295"/>
      <c r="D260" s="3"/>
      <c r="E260" s="3"/>
      <c r="F260" s="86"/>
    </row>
    <row r="261" spans="3:6" ht="21" customHeight="1">
      <c r="C261" s="295"/>
      <c r="D261" s="3"/>
      <c r="E261" s="3"/>
      <c r="F261" s="86"/>
    </row>
    <row r="262" spans="3:6" ht="21" customHeight="1">
      <c r="C262" s="295"/>
      <c r="D262" s="3"/>
      <c r="E262" s="3"/>
      <c r="F262" s="86"/>
    </row>
    <row r="263" spans="3:6" ht="21" customHeight="1">
      <c r="C263" s="295"/>
      <c r="D263" s="3"/>
      <c r="E263" s="3"/>
      <c r="F263" s="86"/>
    </row>
    <row r="264" spans="3:6" ht="21" customHeight="1">
      <c r="C264" s="295"/>
      <c r="D264" s="3"/>
      <c r="E264" s="3"/>
      <c r="F264" s="86"/>
    </row>
    <row r="265" spans="3:6" ht="21" customHeight="1">
      <c r="C265" s="295"/>
      <c r="D265" s="3"/>
      <c r="E265" s="3"/>
      <c r="F265" s="86"/>
    </row>
    <row r="266" spans="3:6" ht="21" customHeight="1">
      <c r="C266" s="295"/>
      <c r="D266" s="3"/>
      <c r="E266" s="3"/>
      <c r="F266" s="86"/>
    </row>
    <row r="267" spans="3:6" ht="21" customHeight="1">
      <c r="C267" s="295"/>
      <c r="D267" s="3"/>
      <c r="E267" s="3"/>
      <c r="F267" s="86"/>
    </row>
    <row r="268" spans="3:6" ht="21" customHeight="1">
      <c r="C268" s="295"/>
      <c r="D268" s="3"/>
      <c r="E268" s="3"/>
      <c r="F268" s="86"/>
    </row>
    <row r="269" spans="3:6" ht="21" customHeight="1">
      <c r="C269" s="295"/>
      <c r="D269" s="3"/>
      <c r="E269" s="3"/>
      <c r="F269" s="86"/>
    </row>
    <row r="270" spans="3:6" ht="21" customHeight="1">
      <c r="C270" s="295"/>
      <c r="D270" s="3"/>
      <c r="E270" s="3"/>
      <c r="F270" s="86"/>
    </row>
    <row r="271" spans="3:6" ht="21" customHeight="1">
      <c r="C271" s="295"/>
      <c r="D271" s="3"/>
      <c r="E271" s="3"/>
      <c r="F271" s="86"/>
    </row>
    <row r="272" spans="3:6" ht="21" customHeight="1">
      <c r="C272" s="295"/>
      <c r="D272" s="3"/>
      <c r="E272" s="3"/>
      <c r="F272" s="86"/>
    </row>
    <row r="273" spans="3:6" ht="21" customHeight="1">
      <c r="C273" s="295"/>
      <c r="D273" s="3"/>
      <c r="E273" s="3"/>
      <c r="F273" s="86"/>
    </row>
    <row r="274" spans="3:6" ht="21" customHeight="1">
      <c r="C274" s="295"/>
      <c r="D274" s="3"/>
      <c r="E274" s="3"/>
      <c r="F274" s="86"/>
    </row>
    <row r="275" spans="3:6" ht="21" customHeight="1">
      <c r="C275" s="295"/>
      <c r="D275" s="3"/>
      <c r="E275" s="3"/>
      <c r="F275" s="86"/>
    </row>
    <row r="276" spans="3:6" ht="21" customHeight="1">
      <c r="C276" s="295"/>
      <c r="D276" s="3"/>
      <c r="E276" s="3"/>
      <c r="F276" s="86"/>
    </row>
    <row r="277" spans="3:6" ht="21" customHeight="1">
      <c r="C277" s="295"/>
      <c r="D277" s="3"/>
      <c r="E277" s="3"/>
      <c r="F277" s="86"/>
    </row>
    <row r="278" spans="3:6" ht="21" customHeight="1">
      <c r="C278" s="295"/>
      <c r="D278" s="3"/>
      <c r="E278" s="3"/>
      <c r="F278" s="86"/>
    </row>
    <row r="279" spans="3:6" ht="21" customHeight="1">
      <c r="C279" s="295"/>
      <c r="D279" s="3"/>
      <c r="E279" s="3"/>
      <c r="F279" s="86"/>
    </row>
    <row r="280" spans="3:6" ht="21" customHeight="1">
      <c r="C280" s="295"/>
      <c r="D280" s="3"/>
      <c r="E280" s="3"/>
      <c r="F280" s="86"/>
    </row>
    <row r="281" spans="3:6" ht="21" customHeight="1">
      <c r="C281" s="295"/>
      <c r="D281" s="3"/>
      <c r="E281" s="3"/>
      <c r="F281" s="86"/>
    </row>
    <row r="282" spans="3:6" ht="21" customHeight="1">
      <c r="C282" s="295"/>
      <c r="D282" s="3"/>
      <c r="E282" s="3"/>
      <c r="F282" s="86"/>
    </row>
    <row r="283" spans="3:6" ht="21" customHeight="1">
      <c r="C283" s="295"/>
      <c r="D283" s="3"/>
      <c r="E283" s="3"/>
      <c r="F283" s="86"/>
    </row>
    <row r="284" spans="3:6" ht="21" customHeight="1">
      <c r="C284" s="295"/>
      <c r="D284" s="3"/>
      <c r="E284" s="3"/>
      <c r="F284" s="86"/>
    </row>
    <row r="285" spans="3:6" ht="21" customHeight="1">
      <c r="C285" s="295"/>
      <c r="D285" s="3"/>
      <c r="E285" s="3"/>
      <c r="F285" s="86"/>
    </row>
    <row r="286" spans="3:6" ht="21" customHeight="1">
      <c r="C286" s="295"/>
      <c r="D286" s="3"/>
      <c r="E286" s="3"/>
      <c r="F286" s="86"/>
    </row>
    <row r="287" spans="3:6" ht="21" customHeight="1">
      <c r="C287" s="295"/>
      <c r="D287" s="3"/>
      <c r="E287" s="3"/>
      <c r="F287" s="86"/>
    </row>
    <row r="288" spans="3:6" ht="21" customHeight="1">
      <c r="C288" s="295"/>
      <c r="D288" s="3"/>
      <c r="E288" s="3"/>
      <c r="F288" s="86"/>
    </row>
    <row r="289" spans="3:6" ht="21" customHeight="1">
      <c r="C289" s="295"/>
      <c r="D289" s="3"/>
      <c r="E289" s="3"/>
      <c r="F289" s="86"/>
    </row>
    <row r="290" spans="3:6" ht="21" customHeight="1">
      <c r="C290" s="295"/>
      <c r="D290" s="3"/>
      <c r="E290" s="3"/>
      <c r="F290" s="86"/>
    </row>
    <row r="291" spans="3:6" ht="21" customHeight="1">
      <c r="C291" s="295"/>
      <c r="D291" s="3"/>
      <c r="E291" s="3"/>
      <c r="F291" s="86"/>
    </row>
    <row r="292" spans="3:6" ht="21" customHeight="1">
      <c r="C292" s="295"/>
      <c r="D292" s="3"/>
      <c r="E292" s="3"/>
      <c r="F292" s="86"/>
    </row>
    <row r="293" spans="3:6" ht="21" customHeight="1">
      <c r="C293" s="295"/>
      <c r="D293" s="3"/>
      <c r="E293" s="3"/>
      <c r="F293" s="86"/>
    </row>
    <row r="294" spans="3:6" ht="21" customHeight="1">
      <c r="C294" s="295"/>
      <c r="D294" s="3"/>
      <c r="E294" s="3"/>
      <c r="F294" s="86"/>
    </row>
    <row r="295" spans="3:6" ht="21" customHeight="1">
      <c r="C295" s="295"/>
      <c r="D295" s="3"/>
      <c r="E295" s="3"/>
      <c r="F295" s="86"/>
    </row>
    <row r="296" spans="3:6" ht="21" customHeight="1">
      <c r="C296" s="295"/>
      <c r="D296" s="3"/>
      <c r="E296" s="3"/>
      <c r="F296" s="86"/>
    </row>
    <row r="297" spans="3:6" ht="21" customHeight="1">
      <c r="C297" s="295"/>
      <c r="D297" s="3"/>
      <c r="E297" s="3"/>
      <c r="F297" s="86"/>
    </row>
    <row r="298" spans="3:6" ht="21" customHeight="1">
      <c r="C298" s="295"/>
      <c r="D298" s="3"/>
      <c r="E298" s="3"/>
      <c r="F298" s="86"/>
    </row>
    <row r="299" spans="3:6" ht="21" customHeight="1">
      <c r="C299" s="295"/>
      <c r="D299" s="3"/>
      <c r="E299" s="3"/>
      <c r="F299" s="86"/>
    </row>
    <row r="300" spans="3:6" ht="21" customHeight="1">
      <c r="C300" s="295"/>
      <c r="D300" s="3"/>
      <c r="E300" s="3"/>
      <c r="F300" s="86"/>
    </row>
    <row r="301" spans="3:6" ht="21" customHeight="1">
      <c r="C301" s="295"/>
      <c r="D301" s="3"/>
      <c r="E301" s="3"/>
      <c r="F301" s="86"/>
    </row>
    <row r="302" spans="3:6" ht="21" customHeight="1">
      <c r="C302" s="295"/>
      <c r="D302" s="3"/>
      <c r="E302" s="3"/>
      <c r="F302" s="86"/>
    </row>
    <row r="303" spans="3:6" ht="21" customHeight="1">
      <c r="C303" s="295"/>
      <c r="D303" s="3"/>
      <c r="E303" s="3"/>
      <c r="F303" s="86"/>
    </row>
    <row r="304" spans="3:6" ht="21" customHeight="1">
      <c r="C304" s="295"/>
      <c r="D304" s="3"/>
      <c r="E304" s="3"/>
      <c r="F304" s="86"/>
    </row>
    <row r="305" spans="3:6" ht="21" customHeight="1">
      <c r="C305" s="295"/>
      <c r="D305" s="3"/>
      <c r="E305" s="3"/>
      <c r="F305" s="86"/>
    </row>
    <row r="306" spans="3:6" ht="21" customHeight="1">
      <c r="C306" s="295"/>
      <c r="D306" s="3"/>
      <c r="E306" s="3"/>
      <c r="F306" s="86"/>
    </row>
    <row r="307" spans="3:6" ht="21" customHeight="1">
      <c r="C307" s="295"/>
      <c r="D307" s="3"/>
      <c r="E307" s="3"/>
      <c r="F307" s="86"/>
    </row>
    <row r="308" spans="3:6" ht="21" customHeight="1">
      <c r="C308" s="295"/>
      <c r="D308" s="3"/>
      <c r="E308" s="3"/>
      <c r="F308" s="86"/>
    </row>
    <row r="309" spans="3:6" ht="21" customHeight="1">
      <c r="C309" s="295"/>
      <c r="D309" s="3"/>
      <c r="E309" s="3"/>
      <c r="F309" s="86"/>
    </row>
    <row r="310" spans="3:6" ht="21" customHeight="1">
      <c r="C310" s="295"/>
      <c r="D310" s="3"/>
      <c r="E310" s="3"/>
      <c r="F310" s="86"/>
    </row>
    <row r="311" spans="3:6" ht="21" customHeight="1">
      <c r="C311" s="295"/>
      <c r="D311" s="3"/>
      <c r="E311" s="3"/>
      <c r="F311" s="86"/>
    </row>
    <row r="312" spans="3:6" ht="21" customHeight="1">
      <c r="C312" s="295"/>
      <c r="D312" s="3"/>
      <c r="E312" s="3"/>
      <c r="F312" s="86"/>
    </row>
    <row r="313" spans="3:6" ht="21" customHeight="1">
      <c r="C313" s="295"/>
      <c r="D313" s="3"/>
      <c r="E313" s="3"/>
      <c r="F313" s="86"/>
    </row>
    <row r="314" spans="3:6" ht="21" customHeight="1">
      <c r="C314" s="295"/>
      <c r="D314" s="3"/>
      <c r="E314" s="3"/>
      <c r="F314" s="86"/>
    </row>
    <row r="315" spans="3:6" ht="21" customHeight="1">
      <c r="C315" s="295"/>
      <c r="D315" s="3"/>
      <c r="E315" s="3"/>
      <c r="F315" s="86"/>
    </row>
    <row r="316" spans="3:6" ht="21" customHeight="1">
      <c r="C316" s="295"/>
      <c r="D316" s="3"/>
      <c r="E316" s="3"/>
      <c r="F316" s="86"/>
    </row>
    <row r="317" spans="3:6" ht="21" customHeight="1">
      <c r="C317" s="295"/>
      <c r="D317" s="3"/>
      <c r="E317" s="3"/>
      <c r="F317" s="86"/>
    </row>
    <row r="318" spans="3:6" ht="21" customHeight="1">
      <c r="C318" s="295"/>
      <c r="D318" s="3"/>
      <c r="E318" s="3"/>
      <c r="F318" s="86"/>
    </row>
    <row r="319" spans="3:6" ht="21" customHeight="1">
      <c r="C319" s="295"/>
      <c r="D319" s="3"/>
      <c r="E319" s="3"/>
      <c r="F319" s="86"/>
    </row>
    <row r="320" spans="3:6" ht="21" customHeight="1">
      <c r="C320" s="295"/>
      <c r="D320" s="3"/>
      <c r="E320" s="3"/>
      <c r="F320" s="86"/>
    </row>
    <row r="321" spans="3:6" ht="21" customHeight="1">
      <c r="C321" s="295"/>
      <c r="D321" s="3"/>
      <c r="E321" s="3"/>
      <c r="F321" s="86"/>
    </row>
    <row r="322" spans="3:6" ht="21" customHeight="1">
      <c r="C322" s="295"/>
      <c r="D322" s="3"/>
      <c r="E322" s="3"/>
      <c r="F322" s="86"/>
    </row>
    <row r="323" spans="3:6" ht="21" customHeight="1">
      <c r="C323" s="295"/>
      <c r="D323" s="3"/>
      <c r="E323" s="3"/>
      <c r="F323" s="86"/>
    </row>
    <row r="324" spans="3:6" ht="21" customHeight="1">
      <c r="C324" s="295"/>
      <c r="D324" s="3"/>
      <c r="E324" s="3"/>
      <c r="F324" s="86"/>
    </row>
    <row r="325" spans="3:6" ht="21" customHeight="1">
      <c r="C325" s="295"/>
      <c r="D325" s="3"/>
      <c r="E325" s="3"/>
      <c r="F325" s="86"/>
    </row>
    <row r="326" spans="3:6" ht="21" customHeight="1">
      <c r="C326" s="295"/>
      <c r="D326" s="3"/>
      <c r="E326" s="3"/>
      <c r="F326" s="86"/>
    </row>
    <row r="327" spans="3:6" ht="21" customHeight="1">
      <c r="C327" s="295"/>
      <c r="D327" s="3"/>
      <c r="E327" s="3"/>
      <c r="F327" s="86"/>
    </row>
    <row r="328" spans="3:6" ht="21" customHeight="1">
      <c r="C328" s="295"/>
      <c r="D328" s="3"/>
      <c r="E328" s="3"/>
      <c r="F328" s="86"/>
    </row>
    <row r="329" spans="3:6" ht="21" customHeight="1">
      <c r="C329" s="295"/>
      <c r="D329" s="3"/>
      <c r="E329" s="3"/>
      <c r="F329" s="86"/>
    </row>
    <row r="330" spans="3:6" ht="21" customHeight="1">
      <c r="C330" s="295"/>
      <c r="D330" s="3"/>
      <c r="E330" s="3"/>
      <c r="F330" s="86"/>
    </row>
    <row r="331" spans="3:6" ht="21" customHeight="1">
      <c r="C331" s="295"/>
      <c r="D331" s="3"/>
      <c r="E331" s="3"/>
      <c r="F331" s="86"/>
    </row>
    <row r="332" spans="3:6" ht="21" customHeight="1">
      <c r="C332" s="295"/>
      <c r="D332" s="3"/>
      <c r="E332" s="3"/>
      <c r="F332" s="86"/>
    </row>
    <row r="333" spans="3:6" ht="21" customHeight="1">
      <c r="C333" s="295"/>
      <c r="D333" s="3"/>
      <c r="E333" s="3"/>
      <c r="F333" s="86"/>
    </row>
    <row r="334" spans="3:6" ht="21" customHeight="1">
      <c r="C334" s="295"/>
      <c r="D334" s="3"/>
      <c r="E334" s="3"/>
      <c r="F334" s="86"/>
    </row>
    <row r="335" spans="3:6" ht="21" customHeight="1">
      <c r="C335" s="295"/>
      <c r="D335" s="3"/>
      <c r="E335" s="3"/>
      <c r="F335" s="86"/>
    </row>
    <row r="336" spans="3:6" ht="21" customHeight="1">
      <c r="C336" s="295"/>
      <c r="D336" s="3"/>
      <c r="E336" s="3"/>
      <c r="F336" s="86"/>
    </row>
    <row r="337" spans="3:6" ht="21" customHeight="1">
      <c r="C337" s="295"/>
      <c r="D337" s="3"/>
      <c r="E337" s="3"/>
      <c r="F337" s="86"/>
    </row>
    <row r="338" spans="3:6" ht="21" customHeight="1">
      <c r="C338" s="295"/>
      <c r="D338" s="3"/>
      <c r="E338" s="3"/>
      <c r="F338" s="86"/>
    </row>
    <row r="339" spans="3:6" ht="21" customHeight="1">
      <c r="C339" s="295"/>
      <c r="D339" s="3"/>
      <c r="E339" s="3"/>
      <c r="F339" s="86"/>
    </row>
    <row r="340" spans="3:6" ht="21" customHeight="1">
      <c r="C340" s="295"/>
      <c r="D340" s="3"/>
      <c r="E340" s="3"/>
      <c r="F340" s="86"/>
    </row>
    <row r="341" spans="3:6" ht="21" customHeight="1">
      <c r="C341" s="295"/>
      <c r="D341" s="3"/>
      <c r="E341" s="3"/>
      <c r="F341" s="86"/>
    </row>
    <row r="342" spans="3:6" ht="21" customHeight="1">
      <c r="C342" s="295"/>
      <c r="D342" s="3"/>
      <c r="E342" s="3"/>
      <c r="F342" s="86"/>
    </row>
    <row r="343" spans="3:6" ht="21" customHeight="1">
      <c r="C343" s="295"/>
      <c r="D343" s="3"/>
      <c r="E343" s="3"/>
      <c r="F343" s="86"/>
    </row>
    <row r="344" spans="3:6" ht="21" customHeight="1">
      <c r="C344" s="295"/>
      <c r="D344" s="3"/>
      <c r="E344" s="3"/>
      <c r="F344" s="86"/>
    </row>
    <row r="345" spans="3:6" ht="21" customHeight="1">
      <c r="C345" s="295"/>
      <c r="D345" s="3"/>
      <c r="E345" s="3"/>
      <c r="F345" s="86"/>
    </row>
    <row r="346" spans="3:6" ht="21" customHeight="1">
      <c r="C346" s="295"/>
      <c r="D346" s="3"/>
      <c r="E346" s="3"/>
      <c r="F346" s="86"/>
    </row>
    <row r="347" spans="3:6" ht="21" customHeight="1">
      <c r="C347" s="295"/>
      <c r="D347" s="3"/>
      <c r="E347" s="3"/>
      <c r="F347" s="86"/>
    </row>
    <row r="348" spans="3:6" ht="21" customHeight="1">
      <c r="C348" s="295"/>
      <c r="D348" s="3"/>
      <c r="E348" s="3"/>
      <c r="F348" s="86"/>
    </row>
    <row r="349" spans="3:6" ht="21" customHeight="1">
      <c r="C349" s="295"/>
      <c r="D349" s="3"/>
      <c r="E349" s="3"/>
      <c r="F349" s="86"/>
    </row>
    <row r="350" spans="3:6" ht="21" customHeight="1">
      <c r="C350" s="295"/>
      <c r="D350" s="3"/>
      <c r="E350" s="3"/>
      <c r="F350" s="86"/>
    </row>
    <row r="351" spans="3:6" ht="21" customHeight="1">
      <c r="C351" s="295"/>
      <c r="D351" s="3"/>
      <c r="E351" s="3"/>
      <c r="F351" s="86"/>
    </row>
    <row r="352" spans="3:6" ht="21" customHeight="1">
      <c r="C352" s="295"/>
      <c r="D352" s="3"/>
      <c r="E352" s="3"/>
      <c r="F352" s="86"/>
    </row>
    <row r="353" spans="3:6" ht="21" customHeight="1">
      <c r="C353" s="295"/>
      <c r="D353" s="3"/>
      <c r="E353" s="3"/>
      <c r="F353" s="86"/>
    </row>
    <row r="354" spans="3:6" ht="21" customHeight="1">
      <c r="C354" s="295"/>
      <c r="D354" s="3"/>
      <c r="E354" s="3"/>
      <c r="F354" s="86"/>
    </row>
    <row r="355" spans="3:6" ht="21" customHeight="1">
      <c r="C355" s="295"/>
      <c r="D355" s="3"/>
      <c r="E355" s="3"/>
      <c r="F355" s="86"/>
    </row>
    <row r="356" spans="3:6" ht="21" customHeight="1">
      <c r="C356" s="295"/>
      <c r="D356" s="3"/>
      <c r="E356" s="3"/>
      <c r="F356" s="86"/>
    </row>
    <row r="357" spans="3:6" ht="21" customHeight="1">
      <c r="C357" s="295"/>
      <c r="D357" s="3"/>
      <c r="E357" s="3"/>
      <c r="F357" s="86"/>
    </row>
    <row r="358" spans="3:6" ht="21" customHeight="1">
      <c r="C358" s="295"/>
      <c r="D358" s="3"/>
      <c r="E358" s="3"/>
      <c r="F358" s="86"/>
    </row>
    <row r="359" spans="3:6" ht="21" customHeight="1">
      <c r="C359" s="295"/>
      <c r="D359" s="3"/>
      <c r="E359" s="3"/>
      <c r="F359" s="86"/>
    </row>
    <row r="360" spans="3:6" ht="21" customHeight="1">
      <c r="C360" s="295"/>
      <c r="D360" s="3"/>
      <c r="E360" s="3"/>
      <c r="F360" s="86"/>
    </row>
    <row r="361" spans="3:6" ht="21" customHeight="1">
      <c r="C361" s="295"/>
      <c r="D361" s="3"/>
      <c r="E361" s="3"/>
      <c r="F361" s="86"/>
    </row>
    <row r="362" spans="3:6" ht="21" customHeight="1">
      <c r="C362" s="295"/>
      <c r="D362" s="3"/>
      <c r="E362" s="3"/>
      <c r="F362" s="86"/>
    </row>
    <row r="363" spans="3:6" ht="21" customHeight="1">
      <c r="C363" s="295"/>
      <c r="D363" s="3"/>
      <c r="E363" s="3"/>
      <c r="F363" s="86"/>
    </row>
    <row r="364" spans="3:6" ht="21" customHeight="1">
      <c r="C364" s="295"/>
      <c r="D364" s="3"/>
      <c r="E364" s="3"/>
      <c r="F364" s="86"/>
    </row>
    <row r="365" spans="3:6" ht="21" customHeight="1">
      <c r="C365" s="295"/>
      <c r="D365" s="3"/>
      <c r="E365" s="3"/>
      <c r="F365" s="86"/>
    </row>
    <row r="366" spans="3:6" ht="21" customHeight="1">
      <c r="C366" s="295"/>
      <c r="D366" s="3"/>
      <c r="E366" s="3"/>
      <c r="F366" s="86"/>
    </row>
    <row r="367" spans="3:6" ht="21" customHeight="1">
      <c r="C367" s="295"/>
      <c r="D367" s="3"/>
      <c r="E367" s="3"/>
      <c r="F367" s="86"/>
    </row>
    <row r="368" spans="3:6" ht="21" customHeight="1">
      <c r="C368" s="295"/>
      <c r="D368" s="3"/>
      <c r="E368" s="3"/>
      <c r="F368" s="86"/>
    </row>
    <row r="369" spans="3:6" ht="21" customHeight="1">
      <c r="C369" s="295"/>
      <c r="D369" s="3"/>
      <c r="E369" s="3"/>
      <c r="F369" s="86"/>
    </row>
    <row r="370" spans="3:6" ht="21" customHeight="1">
      <c r="C370" s="295"/>
      <c r="D370" s="3"/>
      <c r="E370" s="3"/>
      <c r="F370" s="86"/>
    </row>
    <row r="371" spans="3:6" ht="21" customHeight="1">
      <c r="C371" s="295"/>
      <c r="D371" s="3"/>
      <c r="E371" s="3"/>
      <c r="F371" s="86"/>
    </row>
    <row r="372" spans="3:6" ht="21" customHeight="1">
      <c r="C372" s="295"/>
      <c r="D372" s="3"/>
      <c r="E372" s="3"/>
      <c r="F372" s="86"/>
    </row>
    <row r="373" spans="3:6" ht="21" customHeight="1">
      <c r="C373" s="295"/>
      <c r="D373" s="3"/>
      <c r="E373" s="3"/>
      <c r="F373" s="86"/>
    </row>
    <row r="374" spans="3:6" ht="21" customHeight="1">
      <c r="C374" s="295"/>
      <c r="D374" s="3"/>
      <c r="E374" s="3"/>
      <c r="F374" s="86"/>
    </row>
    <row r="375" spans="3:6" ht="21" customHeight="1">
      <c r="C375" s="295"/>
      <c r="D375" s="3"/>
      <c r="E375" s="3"/>
      <c r="F375" s="86"/>
    </row>
    <row r="376" spans="3:6" ht="21" customHeight="1">
      <c r="C376" s="295"/>
      <c r="D376" s="3"/>
      <c r="E376" s="3"/>
      <c r="F376" s="86"/>
    </row>
    <row r="377" spans="3:6" ht="21" customHeight="1">
      <c r="C377" s="295"/>
      <c r="D377" s="3"/>
      <c r="E377" s="3"/>
      <c r="F377" s="86"/>
    </row>
    <row r="378" spans="3:6" ht="21" customHeight="1">
      <c r="C378" s="295"/>
      <c r="D378" s="3"/>
      <c r="E378" s="3"/>
      <c r="F378" s="86"/>
    </row>
    <row r="379" spans="3:6" ht="21" customHeight="1">
      <c r="C379" s="295"/>
      <c r="D379" s="3"/>
      <c r="E379" s="3"/>
      <c r="F379" s="86"/>
    </row>
    <row r="380" spans="3:6" ht="21" customHeight="1">
      <c r="C380" s="295"/>
      <c r="D380" s="3"/>
      <c r="E380" s="3"/>
      <c r="F380" s="86"/>
    </row>
    <row r="381" spans="3:6" ht="21" customHeight="1">
      <c r="C381" s="295"/>
      <c r="D381" s="3"/>
      <c r="E381" s="3"/>
      <c r="F381" s="86"/>
    </row>
    <row r="382" spans="3:6" ht="21" customHeight="1">
      <c r="C382" s="295"/>
      <c r="D382" s="3"/>
      <c r="E382" s="3"/>
      <c r="F382" s="86"/>
    </row>
    <row r="383" spans="3:6" ht="21" customHeight="1">
      <c r="C383" s="295"/>
      <c r="D383" s="3"/>
      <c r="E383" s="3"/>
      <c r="F383" s="86"/>
    </row>
    <row r="384" spans="3:6" ht="21" customHeight="1">
      <c r="C384" s="295"/>
      <c r="D384" s="3"/>
      <c r="E384" s="3"/>
      <c r="F384" s="86"/>
    </row>
    <row r="385" spans="3:6" ht="21" customHeight="1">
      <c r="C385" s="295"/>
      <c r="D385" s="3"/>
      <c r="E385" s="3"/>
      <c r="F385" s="86"/>
    </row>
    <row r="386" spans="3:6" ht="21" customHeight="1">
      <c r="C386" s="295"/>
      <c r="D386" s="3"/>
      <c r="E386" s="3"/>
      <c r="F386" s="86"/>
    </row>
    <row r="387" spans="3:6" ht="21" customHeight="1">
      <c r="C387" s="295"/>
      <c r="D387" s="3"/>
      <c r="E387" s="3"/>
      <c r="F387" s="86"/>
    </row>
    <row r="388" spans="3:6" ht="21" customHeight="1">
      <c r="C388" s="295"/>
      <c r="D388" s="3"/>
      <c r="E388" s="3"/>
      <c r="F388" s="86"/>
    </row>
    <row r="389" spans="3:6" ht="21" customHeight="1">
      <c r="C389" s="295"/>
      <c r="D389" s="3"/>
      <c r="E389" s="3"/>
      <c r="F389" s="86"/>
    </row>
    <row r="390" spans="3:6" ht="21" customHeight="1">
      <c r="C390" s="295"/>
      <c r="D390" s="3"/>
      <c r="E390" s="3"/>
      <c r="F390" s="86"/>
    </row>
    <row r="391" spans="3:6" ht="21" customHeight="1">
      <c r="C391" s="295"/>
      <c r="D391" s="3"/>
      <c r="E391" s="3"/>
      <c r="F391" s="86"/>
    </row>
    <row r="392" spans="3:6" ht="21" customHeight="1">
      <c r="C392" s="295"/>
      <c r="D392" s="3"/>
      <c r="E392" s="3"/>
      <c r="F392" s="86"/>
    </row>
    <row r="393" spans="3:6" ht="21" customHeight="1">
      <c r="C393" s="295"/>
      <c r="D393" s="3"/>
      <c r="E393" s="3"/>
      <c r="F393" s="86"/>
    </row>
    <row r="394" spans="3:6" ht="21" customHeight="1">
      <c r="C394" s="295"/>
      <c r="D394" s="3"/>
      <c r="E394" s="3"/>
      <c r="F394" s="86"/>
    </row>
    <row r="395" spans="3:6" ht="21" customHeight="1">
      <c r="C395" s="295"/>
      <c r="D395" s="3"/>
      <c r="E395" s="3"/>
      <c r="F395" s="86"/>
    </row>
    <row r="396" spans="3:6" ht="21" customHeight="1">
      <c r="C396" s="295"/>
      <c r="D396" s="3"/>
      <c r="E396" s="3"/>
      <c r="F396" s="86"/>
    </row>
    <row r="397" spans="3:6" ht="21" customHeight="1">
      <c r="C397" s="295"/>
      <c r="D397" s="3"/>
      <c r="E397" s="3"/>
      <c r="F397" s="86"/>
    </row>
    <row r="398" spans="3:6" ht="21" customHeight="1">
      <c r="C398" s="295"/>
      <c r="D398" s="3"/>
      <c r="E398" s="3"/>
      <c r="F398" s="86"/>
    </row>
    <row r="399" spans="3:6" ht="21" customHeight="1">
      <c r="C399" s="295"/>
      <c r="D399" s="3"/>
      <c r="E399" s="3"/>
      <c r="F399" s="86"/>
    </row>
    <row r="400" spans="3:6" ht="21" customHeight="1">
      <c r="C400" s="295"/>
      <c r="D400" s="3"/>
      <c r="E400" s="3"/>
      <c r="F400" s="86"/>
    </row>
    <row r="401" spans="3:6" ht="21" customHeight="1">
      <c r="C401" s="295"/>
      <c r="D401" s="3"/>
      <c r="E401" s="3"/>
      <c r="F401" s="86"/>
    </row>
    <row r="402" spans="3:6" ht="21" customHeight="1">
      <c r="C402" s="295"/>
      <c r="D402" s="3"/>
      <c r="E402" s="3"/>
      <c r="F402" s="86"/>
    </row>
    <row r="403" spans="3:6" ht="21" customHeight="1">
      <c r="C403" s="295"/>
      <c r="D403" s="3"/>
      <c r="E403" s="3"/>
      <c r="F403" s="86"/>
    </row>
    <row r="404" spans="3:6" ht="21" customHeight="1">
      <c r="C404" s="295"/>
      <c r="D404" s="3"/>
      <c r="E404" s="3"/>
      <c r="F404" s="86"/>
    </row>
    <row r="405" spans="3:6" ht="21" customHeight="1">
      <c r="C405" s="295"/>
      <c r="D405" s="3"/>
      <c r="E405" s="3"/>
      <c r="F405" s="86"/>
    </row>
    <row r="406" spans="3:6" ht="21" customHeight="1">
      <c r="C406" s="295"/>
      <c r="D406" s="3"/>
      <c r="E406" s="3"/>
      <c r="F406" s="86"/>
    </row>
    <row r="407" spans="3:6" ht="21" customHeight="1">
      <c r="C407" s="295"/>
      <c r="D407" s="3"/>
      <c r="E407" s="3"/>
      <c r="F407" s="86"/>
    </row>
    <row r="408" spans="3:6" ht="21" customHeight="1">
      <c r="C408" s="295"/>
      <c r="D408" s="3"/>
      <c r="E408" s="3"/>
      <c r="F408" s="86"/>
    </row>
    <row r="409" spans="3:6" ht="21" customHeight="1">
      <c r="C409" s="295"/>
      <c r="D409" s="3"/>
      <c r="E409" s="3"/>
      <c r="F409" s="86"/>
    </row>
    <row r="410" spans="3:6" ht="21" customHeight="1">
      <c r="C410" s="295"/>
      <c r="D410" s="3"/>
      <c r="E410" s="3"/>
      <c r="F410" s="86"/>
    </row>
    <row r="411" spans="3:6" ht="21" customHeight="1">
      <c r="C411" s="295"/>
      <c r="D411" s="3"/>
      <c r="E411" s="3"/>
      <c r="F411" s="86"/>
    </row>
    <row r="412" spans="3:6" ht="21" customHeight="1">
      <c r="C412" s="295"/>
      <c r="D412" s="3"/>
      <c r="E412" s="3"/>
      <c r="F412" s="86"/>
    </row>
    <row r="413" spans="3:6" ht="21" customHeight="1">
      <c r="C413" s="295"/>
      <c r="D413" s="3"/>
      <c r="E413" s="3"/>
      <c r="F413" s="86"/>
    </row>
    <row r="414" spans="3:6" ht="21" customHeight="1">
      <c r="C414" s="295"/>
      <c r="D414" s="3"/>
      <c r="E414" s="3"/>
      <c r="F414" s="86"/>
    </row>
    <row r="415" spans="3:6" ht="21" customHeight="1">
      <c r="C415" s="295"/>
      <c r="D415" s="3"/>
      <c r="E415" s="3"/>
      <c r="F415" s="86"/>
    </row>
    <row r="416" spans="3:6" ht="21" customHeight="1">
      <c r="C416" s="295"/>
      <c r="D416" s="3"/>
      <c r="E416" s="3"/>
      <c r="F416" s="86"/>
    </row>
    <row r="417" spans="3:6" ht="21" customHeight="1">
      <c r="C417" s="295"/>
      <c r="D417" s="3"/>
      <c r="E417" s="3"/>
      <c r="F417" s="86"/>
    </row>
    <row r="418" spans="3:6" ht="21" customHeight="1">
      <c r="C418" s="295"/>
      <c r="D418" s="3"/>
      <c r="E418" s="3"/>
      <c r="F418" s="86"/>
    </row>
    <row r="419" spans="3:6" ht="21" customHeight="1">
      <c r="C419" s="295"/>
      <c r="D419" s="3"/>
      <c r="E419" s="3"/>
      <c r="F419" s="86"/>
    </row>
    <row r="420" spans="3:6" ht="21" customHeight="1">
      <c r="C420" s="295"/>
      <c r="D420" s="3"/>
      <c r="E420" s="3"/>
      <c r="F420" s="86"/>
    </row>
    <row r="421" spans="3:6" ht="21" customHeight="1">
      <c r="C421" s="295"/>
      <c r="D421" s="3"/>
      <c r="E421" s="3"/>
      <c r="F421" s="86"/>
    </row>
    <row r="422" spans="3:6" ht="21" customHeight="1">
      <c r="C422" s="295"/>
      <c r="D422" s="3"/>
      <c r="E422" s="3"/>
      <c r="F422" s="86"/>
    </row>
    <row r="423" spans="3:6" ht="21" customHeight="1">
      <c r="C423" s="295"/>
      <c r="D423" s="3"/>
      <c r="E423" s="3"/>
      <c r="F423" s="86"/>
    </row>
    <row r="424" spans="3:6" ht="21" customHeight="1">
      <c r="C424" s="295"/>
      <c r="D424" s="3"/>
      <c r="E424" s="3"/>
      <c r="F424" s="86"/>
    </row>
    <row r="425" spans="3:6" ht="21" customHeight="1">
      <c r="C425" s="295"/>
      <c r="D425" s="3"/>
      <c r="E425" s="3"/>
      <c r="F425" s="86"/>
    </row>
    <row r="426" spans="3:6" ht="21" customHeight="1">
      <c r="C426" s="295"/>
      <c r="D426" s="3"/>
      <c r="E426" s="3"/>
      <c r="F426" s="86"/>
    </row>
    <row r="427" spans="3:6" ht="21" customHeight="1">
      <c r="C427" s="295"/>
      <c r="D427" s="3"/>
      <c r="E427" s="3"/>
      <c r="F427" s="86"/>
    </row>
    <row r="428" spans="3:6" ht="21" customHeight="1">
      <c r="C428" s="295"/>
      <c r="D428" s="3"/>
      <c r="E428" s="3"/>
      <c r="F428" s="86"/>
    </row>
    <row r="429" spans="3:6" ht="21" customHeight="1">
      <c r="C429" s="295"/>
      <c r="D429" s="3"/>
      <c r="E429" s="3"/>
      <c r="F429" s="86"/>
    </row>
    <row r="430" spans="3:6" ht="21" customHeight="1">
      <c r="C430" s="295"/>
      <c r="D430" s="3"/>
      <c r="E430" s="3"/>
      <c r="F430" s="86"/>
    </row>
    <row r="431" spans="3:6" ht="21" customHeight="1">
      <c r="C431" s="295"/>
      <c r="D431" s="3"/>
      <c r="E431" s="3"/>
      <c r="F431" s="86"/>
    </row>
    <row r="432" spans="3:6" ht="21" customHeight="1">
      <c r="C432" s="295"/>
      <c r="D432" s="3"/>
      <c r="E432" s="3"/>
      <c r="F432" s="86"/>
    </row>
    <row r="433" spans="3:6" ht="21" customHeight="1">
      <c r="C433" s="295"/>
      <c r="D433" s="3"/>
      <c r="E433" s="3"/>
      <c r="F433" s="86"/>
    </row>
    <row r="434" spans="3:6" ht="21" customHeight="1">
      <c r="C434" s="295"/>
      <c r="D434" s="3"/>
      <c r="E434" s="3"/>
      <c r="F434" s="86"/>
    </row>
    <row r="435" spans="3:6" ht="21" customHeight="1">
      <c r="C435" s="295"/>
      <c r="D435" s="3"/>
      <c r="E435" s="3"/>
      <c r="F435" s="86"/>
    </row>
    <row r="436" spans="3:6" ht="21" customHeight="1">
      <c r="C436" s="295"/>
      <c r="D436" s="3"/>
      <c r="E436" s="3"/>
      <c r="F436" s="86"/>
    </row>
    <row r="437" spans="3:6" ht="21" customHeight="1">
      <c r="C437" s="295"/>
      <c r="D437" s="3"/>
      <c r="E437" s="3"/>
      <c r="F437" s="86"/>
    </row>
    <row r="438" spans="3:6" ht="21" customHeight="1">
      <c r="C438" s="295"/>
      <c r="D438" s="3"/>
      <c r="E438" s="3"/>
      <c r="F438" s="86"/>
    </row>
    <row r="439" spans="3:6" ht="21" customHeight="1">
      <c r="C439" s="295"/>
      <c r="D439" s="3"/>
      <c r="E439" s="3"/>
      <c r="F439" s="86"/>
    </row>
    <row r="440" spans="3:6" ht="21" customHeight="1">
      <c r="C440" s="295"/>
      <c r="D440" s="3"/>
      <c r="E440" s="3"/>
      <c r="F440" s="86"/>
    </row>
    <row r="441" spans="3:6" ht="21" customHeight="1">
      <c r="C441" s="295"/>
      <c r="D441" s="3"/>
      <c r="E441" s="3"/>
      <c r="F441" s="86"/>
    </row>
    <row r="442" spans="3:6" ht="21" customHeight="1">
      <c r="C442" s="295"/>
      <c r="D442" s="3"/>
      <c r="E442" s="3"/>
      <c r="F442" s="86"/>
    </row>
    <row r="443" spans="3:6" ht="21" customHeight="1">
      <c r="C443" s="295"/>
      <c r="D443" s="3"/>
      <c r="E443" s="3"/>
      <c r="F443" s="86"/>
    </row>
    <row r="444" spans="3:6" ht="21" customHeight="1">
      <c r="C444" s="295"/>
      <c r="D444" s="3"/>
      <c r="E444" s="3"/>
      <c r="F444" s="86"/>
    </row>
    <row r="445" spans="3:6" ht="21" customHeight="1">
      <c r="C445" s="295"/>
      <c r="D445" s="3"/>
      <c r="E445" s="3"/>
      <c r="F445" s="86"/>
    </row>
    <row r="446" spans="3:6" ht="21" customHeight="1">
      <c r="C446" s="295"/>
      <c r="D446" s="3"/>
      <c r="E446" s="3"/>
      <c r="F446" s="86"/>
    </row>
    <row r="447" spans="3:6" ht="21" customHeight="1">
      <c r="C447" s="295"/>
      <c r="D447" s="3"/>
      <c r="E447" s="3"/>
      <c r="F447" s="86"/>
    </row>
    <row r="448" spans="3:6" ht="21" customHeight="1">
      <c r="C448" s="295"/>
      <c r="D448" s="3"/>
      <c r="E448" s="3"/>
      <c r="F448" s="86"/>
    </row>
    <row r="449" spans="3:6" ht="21" customHeight="1">
      <c r="C449" s="295"/>
      <c r="D449" s="3"/>
      <c r="E449" s="3"/>
      <c r="F449" s="86"/>
    </row>
    <row r="450" spans="3:6" ht="21" customHeight="1">
      <c r="C450" s="295"/>
      <c r="D450" s="3"/>
      <c r="E450" s="3"/>
      <c r="F450" s="86"/>
    </row>
    <row r="451" spans="3:6" ht="21" customHeight="1">
      <c r="C451" s="295"/>
      <c r="D451" s="3"/>
      <c r="E451" s="3"/>
      <c r="F451" s="86"/>
    </row>
    <row r="452" spans="3:6" ht="21" customHeight="1">
      <c r="C452" s="295"/>
      <c r="D452" s="3"/>
      <c r="E452" s="3"/>
      <c r="F452" s="86"/>
    </row>
    <row r="453" spans="3:6" ht="21" customHeight="1">
      <c r="C453" s="295"/>
      <c r="D453" s="3"/>
      <c r="E453" s="3"/>
      <c r="F453" s="86"/>
    </row>
    <row r="454" spans="3:6" ht="21" customHeight="1">
      <c r="C454" s="295"/>
      <c r="D454" s="3"/>
      <c r="E454" s="3"/>
      <c r="F454" s="86"/>
    </row>
    <row r="455" spans="3:6" ht="21" customHeight="1">
      <c r="C455" s="295"/>
      <c r="D455" s="3"/>
      <c r="E455" s="3"/>
      <c r="F455" s="86"/>
    </row>
    <row r="456" spans="3:6" ht="21" customHeight="1">
      <c r="C456" s="295"/>
      <c r="D456" s="3"/>
      <c r="E456" s="3"/>
      <c r="F456" s="86"/>
    </row>
    <row r="457" spans="3:6" ht="21" customHeight="1">
      <c r="C457" s="295"/>
      <c r="D457" s="3"/>
      <c r="E457" s="3"/>
      <c r="F457" s="86"/>
    </row>
    <row r="458" spans="3:6" ht="21" customHeight="1">
      <c r="C458" s="295"/>
      <c r="D458" s="3"/>
      <c r="E458" s="3"/>
      <c r="F458" s="86"/>
    </row>
    <row r="459" spans="3:6" ht="21" customHeight="1">
      <c r="C459" s="295"/>
      <c r="D459" s="3"/>
      <c r="E459" s="3"/>
      <c r="F459" s="86"/>
    </row>
    <row r="460" spans="3:6" ht="21" customHeight="1">
      <c r="C460" s="295"/>
      <c r="D460" s="3"/>
      <c r="E460" s="3"/>
      <c r="F460" s="86"/>
    </row>
    <row r="461" spans="3:6" ht="21" customHeight="1">
      <c r="C461" s="295"/>
      <c r="D461" s="3"/>
      <c r="E461" s="3"/>
      <c r="F461" s="86"/>
    </row>
    <row r="462" spans="3:6" ht="21" customHeight="1">
      <c r="C462" s="295"/>
      <c r="D462" s="3"/>
      <c r="E462" s="3"/>
      <c r="F462" s="86"/>
    </row>
    <row r="463" spans="3:6" ht="21" customHeight="1">
      <c r="C463" s="295"/>
      <c r="D463" s="3"/>
      <c r="E463" s="3"/>
      <c r="F463" s="86"/>
    </row>
    <row r="464" spans="3:6" ht="21" customHeight="1">
      <c r="C464" s="295"/>
      <c r="D464" s="3"/>
      <c r="E464" s="3"/>
      <c r="F464" s="86"/>
    </row>
    <row r="465" spans="3:6" ht="21" customHeight="1">
      <c r="C465" s="295"/>
      <c r="D465" s="3"/>
      <c r="E465" s="3"/>
      <c r="F465" s="86"/>
    </row>
    <row r="466" spans="3:6" ht="21" customHeight="1">
      <c r="C466" s="295"/>
      <c r="D466" s="3"/>
      <c r="E466" s="3"/>
      <c r="F466" s="86"/>
    </row>
    <row r="467" spans="3:6" ht="21" customHeight="1">
      <c r="C467" s="295"/>
      <c r="D467" s="3"/>
      <c r="E467" s="3"/>
      <c r="F467" s="86"/>
    </row>
    <row r="468" spans="3:6" ht="21" customHeight="1">
      <c r="C468" s="295"/>
      <c r="D468" s="3"/>
      <c r="E468" s="3"/>
      <c r="F468" s="86"/>
    </row>
    <row r="469" spans="3:6" ht="21" customHeight="1">
      <c r="C469" s="295"/>
      <c r="D469" s="3"/>
      <c r="E469" s="3"/>
      <c r="F469" s="86"/>
    </row>
    <row r="470" spans="3:6" ht="21" customHeight="1">
      <c r="C470" s="295"/>
      <c r="D470" s="3"/>
      <c r="E470" s="3"/>
      <c r="F470" s="86"/>
    </row>
    <row r="471" spans="3:6" ht="21" customHeight="1">
      <c r="C471" s="295"/>
      <c r="D471" s="3"/>
      <c r="E471" s="3"/>
      <c r="F471" s="86"/>
    </row>
    <row r="472" spans="3:6" ht="21" customHeight="1">
      <c r="C472" s="295"/>
      <c r="D472" s="3"/>
      <c r="E472" s="3"/>
      <c r="F472" s="86"/>
    </row>
    <row r="473" spans="3:6" ht="21" customHeight="1">
      <c r="C473" s="295"/>
      <c r="D473" s="3"/>
      <c r="E473" s="3"/>
      <c r="F473" s="86"/>
    </row>
    <row r="474" spans="3:6" ht="21" customHeight="1">
      <c r="C474" s="295"/>
      <c r="D474" s="3"/>
      <c r="E474" s="3"/>
      <c r="F474" s="86"/>
    </row>
    <row r="475" spans="3:6" ht="21" customHeight="1">
      <c r="C475" s="295"/>
      <c r="D475" s="3"/>
      <c r="E475" s="3"/>
      <c r="F475" s="86"/>
    </row>
    <row r="476" spans="3:6" ht="21" customHeight="1">
      <c r="C476" s="295"/>
      <c r="D476" s="3"/>
      <c r="E476" s="3"/>
      <c r="F476" s="86"/>
    </row>
    <row r="477" spans="3:6" ht="21" customHeight="1">
      <c r="C477" s="295"/>
      <c r="D477" s="3"/>
      <c r="E477" s="3"/>
      <c r="F477" s="86"/>
    </row>
    <row r="478" spans="3:6" ht="21" customHeight="1">
      <c r="C478" s="295"/>
      <c r="D478" s="3"/>
      <c r="E478" s="3"/>
      <c r="F478" s="86"/>
    </row>
    <row r="479" spans="3:6" ht="21" customHeight="1">
      <c r="C479" s="295"/>
      <c r="D479" s="3"/>
      <c r="E479" s="3"/>
      <c r="F479" s="86"/>
    </row>
    <row r="480" spans="3:6" ht="21" customHeight="1">
      <c r="C480" s="295"/>
      <c r="D480" s="3"/>
      <c r="E480" s="3"/>
      <c r="F480" s="86"/>
    </row>
    <row r="481" spans="3:6" ht="21" customHeight="1">
      <c r="C481" s="295"/>
      <c r="D481" s="3"/>
      <c r="E481" s="3"/>
      <c r="F481" s="86"/>
    </row>
    <row r="482" spans="3:6" ht="21" customHeight="1">
      <c r="C482" s="295"/>
      <c r="D482" s="3"/>
      <c r="E482" s="3"/>
      <c r="F482" s="86"/>
    </row>
    <row r="483" spans="3:6" ht="21" customHeight="1">
      <c r="C483" s="295"/>
      <c r="D483" s="3"/>
      <c r="E483" s="3"/>
      <c r="F483" s="86"/>
    </row>
    <row r="484" spans="3:6" ht="21" customHeight="1">
      <c r="C484" s="295"/>
      <c r="D484" s="3"/>
      <c r="E484" s="3"/>
      <c r="F484" s="86"/>
    </row>
    <row r="485" spans="3:6" ht="21" customHeight="1">
      <c r="C485" s="295"/>
      <c r="D485" s="3"/>
      <c r="E485" s="3"/>
      <c r="F485" s="86"/>
    </row>
    <row r="486" spans="3:6" ht="21" customHeight="1">
      <c r="C486" s="295"/>
      <c r="D486" s="3"/>
      <c r="E486" s="3"/>
      <c r="F486" s="86"/>
    </row>
    <row r="487" spans="3:6" ht="21" customHeight="1">
      <c r="C487" s="295"/>
      <c r="D487" s="3"/>
      <c r="E487" s="3"/>
      <c r="F487" s="86"/>
    </row>
    <row r="488" spans="3:6" ht="21" customHeight="1">
      <c r="C488" s="295"/>
      <c r="D488" s="3"/>
      <c r="E488" s="3"/>
      <c r="F488" s="86"/>
    </row>
    <row r="489" spans="3:6" ht="21" customHeight="1">
      <c r="C489" s="295"/>
      <c r="D489" s="3"/>
      <c r="E489" s="3"/>
      <c r="F489" s="86"/>
    </row>
    <row r="490" spans="3:6" ht="21" customHeight="1">
      <c r="C490" s="295"/>
      <c r="D490" s="3"/>
      <c r="E490" s="3"/>
      <c r="F490" s="86"/>
    </row>
    <row r="491" spans="3:6" ht="21" customHeight="1">
      <c r="C491" s="295"/>
      <c r="D491" s="3"/>
      <c r="E491" s="3"/>
      <c r="F491" s="86"/>
    </row>
    <row r="492" spans="3:6" ht="21" customHeight="1">
      <c r="C492" s="295"/>
      <c r="D492" s="3"/>
      <c r="E492" s="3"/>
      <c r="F492" s="86"/>
    </row>
    <row r="493" spans="3:6" ht="21" customHeight="1">
      <c r="C493" s="295"/>
      <c r="D493" s="3"/>
      <c r="E493" s="3"/>
      <c r="F493" s="86"/>
    </row>
    <row r="494" spans="3:6" ht="21" customHeight="1">
      <c r="C494" s="295"/>
      <c r="D494" s="3"/>
      <c r="E494" s="3"/>
      <c r="F494" s="86"/>
    </row>
    <row r="495" spans="3:6" ht="21" customHeight="1">
      <c r="C495" s="295"/>
      <c r="D495" s="3"/>
      <c r="E495" s="3"/>
      <c r="F495" s="86"/>
    </row>
    <row r="496" spans="3:6" ht="21" customHeight="1">
      <c r="C496" s="295"/>
      <c r="D496" s="3"/>
      <c r="E496" s="3"/>
      <c r="F496" s="86"/>
    </row>
    <row r="497" spans="3:6" ht="21" customHeight="1">
      <c r="C497" s="295"/>
      <c r="D497" s="3"/>
      <c r="E497" s="3"/>
      <c r="F497" s="86"/>
    </row>
    <row r="498" spans="3:6" ht="21" customHeight="1">
      <c r="C498" s="295"/>
      <c r="D498" s="3"/>
      <c r="E498" s="3"/>
      <c r="F498" s="86"/>
    </row>
    <row r="499" spans="3:6" ht="21" customHeight="1">
      <c r="C499" s="295"/>
      <c r="D499" s="3"/>
      <c r="E499" s="3"/>
      <c r="F499" s="86"/>
    </row>
    <row r="500" spans="3:6" ht="21" customHeight="1">
      <c r="C500" s="295"/>
      <c r="D500" s="3"/>
      <c r="E500" s="3"/>
      <c r="F500" s="86"/>
    </row>
    <row r="501" spans="3:6" ht="21" customHeight="1">
      <c r="C501" s="295"/>
      <c r="D501" s="3"/>
      <c r="E501" s="3"/>
      <c r="F501" s="86"/>
    </row>
    <row r="502" spans="3:6" ht="21" customHeight="1">
      <c r="C502" s="295"/>
      <c r="D502" s="3"/>
      <c r="E502" s="3"/>
      <c r="F502" s="86"/>
    </row>
    <row r="503" spans="3:6" ht="21" customHeight="1">
      <c r="C503" s="295"/>
      <c r="D503" s="3"/>
      <c r="E503" s="3"/>
      <c r="F503" s="86"/>
    </row>
    <row r="504" spans="3:6" ht="21" customHeight="1">
      <c r="C504" s="295"/>
      <c r="D504" s="3"/>
      <c r="E504" s="3"/>
      <c r="F504" s="86"/>
    </row>
    <row r="505" spans="3:6" ht="21" customHeight="1">
      <c r="C505" s="295"/>
      <c r="D505" s="3"/>
      <c r="E505" s="3"/>
      <c r="F505" s="86"/>
    </row>
    <row r="506" spans="3:6" ht="21" customHeight="1">
      <c r="C506" s="295"/>
      <c r="D506" s="3"/>
      <c r="E506" s="3"/>
      <c r="F506" s="86"/>
    </row>
    <row r="507" spans="3:6" ht="21" customHeight="1">
      <c r="C507" s="295"/>
      <c r="D507" s="3"/>
      <c r="E507" s="3"/>
      <c r="F507" s="86"/>
    </row>
    <row r="508" spans="3:6" ht="21" customHeight="1">
      <c r="C508" s="295"/>
      <c r="D508" s="3"/>
      <c r="E508" s="3"/>
      <c r="F508" s="86"/>
    </row>
    <row r="509" spans="3:6" ht="21" customHeight="1">
      <c r="C509" s="295"/>
      <c r="D509" s="3"/>
      <c r="E509" s="3"/>
      <c r="F509" s="86"/>
    </row>
    <row r="510" spans="3:6" ht="21" customHeight="1">
      <c r="C510" s="295"/>
      <c r="D510" s="3"/>
      <c r="E510" s="3"/>
      <c r="F510" s="86"/>
    </row>
    <row r="511" spans="3:6" ht="21" customHeight="1">
      <c r="C511" s="295"/>
      <c r="D511" s="3"/>
      <c r="E511" s="3"/>
      <c r="F511" s="86"/>
    </row>
    <row r="512" spans="3:6" ht="21" customHeight="1">
      <c r="C512" s="295"/>
      <c r="D512" s="3"/>
      <c r="E512" s="3"/>
      <c r="F512" s="86"/>
    </row>
    <row r="513" spans="3:6" ht="21" customHeight="1">
      <c r="C513" s="295"/>
      <c r="D513" s="3"/>
      <c r="E513" s="3"/>
      <c r="F513" s="86"/>
    </row>
    <row r="514" spans="3:6" ht="21" customHeight="1">
      <c r="C514" s="295"/>
      <c r="D514" s="3"/>
      <c r="E514" s="3"/>
      <c r="F514" s="86"/>
    </row>
    <row r="515" spans="3:6" ht="21" customHeight="1">
      <c r="C515" s="295"/>
      <c r="D515" s="3"/>
      <c r="E515" s="3"/>
      <c r="F515" s="86"/>
    </row>
    <row r="516" spans="3:6" ht="21" customHeight="1">
      <c r="C516" s="295"/>
      <c r="D516" s="3"/>
      <c r="E516" s="3"/>
      <c r="F516" s="86"/>
    </row>
    <row r="517" spans="3:6" ht="21" customHeight="1">
      <c r="C517" s="295"/>
      <c r="D517" s="3"/>
      <c r="E517" s="3"/>
      <c r="F517" s="86"/>
    </row>
    <row r="518" spans="3:6" ht="21" customHeight="1">
      <c r="C518" s="295"/>
      <c r="D518" s="3"/>
      <c r="E518" s="3"/>
      <c r="F518" s="86"/>
    </row>
    <row r="519" spans="3:6" ht="21" customHeight="1">
      <c r="C519" s="295"/>
      <c r="D519" s="3"/>
      <c r="E519" s="3"/>
      <c r="F519" s="86"/>
    </row>
    <row r="520" spans="3:6" ht="21" customHeight="1">
      <c r="C520" s="295"/>
      <c r="D520" s="3"/>
      <c r="E520" s="3"/>
      <c r="F520" s="86"/>
    </row>
    <row r="521" spans="3:6" ht="21" customHeight="1">
      <c r="C521" s="295"/>
      <c r="D521" s="3"/>
      <c r="E521" s="3"/>
      <c r="F521" s="86"/>
    </row>
    <row r="522" spans="3:6" ht="21" customHeight="1">
      <c r="C522" s="295"/>
      <c r="D522" s="3"/>
      <c r="E522" s="3"/>
      <c r="F522" s="86"/>
    </row>
    <row r="523" spans="3:6" ht="21" customHeight="1">
      <c r="C523" s="295"/>
      <c r="D523" s="3"/>
      <c r="E523" s="3"/>
      <c r="F523" s="86"/>
    </row>
    <row r="524" spans="3:6" ht="21" customHeight="1">
      <c r="C524" s="295"/>
      <c r="D524" s="3"/>
      <c r="E524" s="3"/>
      <c r="F524" s="86"/>
    </row>
    <row r="525" spans="3:6" ht="21" customHeight="1">
      <c r="C525" s="295"/>
      <c r="D525" s="3"/>
      <c r="E525" s="3"/>
      <c r="F525" s="86"/>
    </row>
    <row r="526" spans="3:6" ht="21" customHeight="1">
      <c r="C526" s="295"/>
      <c r="D526" s="3"/>
      <c r="E526" s="3"/>
      <c r="F526" s="86"/>
    </row>
    <row r="527" spans="3:6" ht="21" customHeight="1">
      <c r="C527" s="295"/>
      <c r="D527" s="3"/>
      <c r="E527" s="3"/>
      <c r="F527" s="86"/>
    </row>
    <row r="528" spans="3:6" ht="21" customHeight="1">
      <c r="C528" s="295"/>
      <c r="D528" s="3"/>
      <c r="E528" s="3"/>
      <c r="F528" s="86"/>
    </row>
    <row r="529" spans="3:6" ht="21" customHeight="1">
      <c r="C529" s="295"/>
      <c r="D529" s="3"/>
      <c r="E529" s="3"/>
      <c r="F529" s="86"/>
    </row>
    <row r="530" spans="3:6" ht="21" customHeight="1">
      <c r="C530" s="295"/>
      <c r="D530" s="3"/>
      <c r="E530" s="3"/>
      <c r="F530" s="86"/>
    </row>
    <row r="531" spans="3:6" ht="21" customHeight="1">
      <c r="C531" s="295"/>
      <c r="D531" s="3"/>
      <c r="E531" s="3"/>
      <c r="F531" s="86"/>
    </row>
    <row r="532" spans="3:6" ht="21" customHeight="1">
      <c r="C532" s="295"/>
      <c r="D532" s="3"/>
      <c r="E532" s="3"/>
      <c r="F532" s="86"/>
    </row>
    <row r="533" spans="3:6" ht="21" customHeight="1">
      <c r="C533" s="295"/>
      <c r="D533" s="3"/>
      <c r="E533" s="3"/>
      <c r="F533" s="86"/>
    </row>
    <row r="534" spans="3:6" ht="21" customHeight="1">
      <c r="C534" s="295"/>
      <c r="D534" s="3"/>
      <c r="E534" s="3"/>
      <c r="F534" s="86"/>
    </row>
    <row r="535" spans="3:6" ht="21" customHeight="1">
      <c r="C535" s="295"/>
      <c r="D535" s="3"/>
      <c r="E535" s="3"/>
      <c r="F535" s="86"/>
    </row>
    <row r="536" spans="3:6" ht="21" customHeight="1">
      <c r="C536" s="295"/>
      <c r="D536" s="3"/>
      <c r="E536" s="3"/>
      <c r="F536" s="86"/>
    </row>
    <row r="537" spans="3:6" ht="21" customHeight="1">
      <c r="C537" s="295"/>
      <c r="D537" s="3"/>
      <c r="E537" s="3"/>
      <c r="F537" s="86"/>
    </row>
    <row r="538" spans="3:6" ht="21" customHeight="1">
      <c r="C538" s="295"/>
      <c r="D538" s="3"/>
      <c r="E538" s="3"/>
      <c r="F538" s="86"/>
    </row>
    <row r="539" spans="3:6" ht="21" customHeight="1">
      <c r="C539" s="295"/>
      <c r="D539" s="3"/>
      <c r="E539" s="3"/>
      <c r="F539" s="86"/>
    </row>
    <row r="540" spans="3:6" ht="21" customHeight="1">
      <c r="C540" s="295"/>
      <c r="D540" s="3"/>
      <c r="E540" s="3"/>
      <c r="F540" s="86"/>
    </row>
    <row r="541" spans="3:6" ht="21" customHeight="1">
      <c r="C541" s="295"/>
      <c r="D541" s="3"/>
      <c r="E541" s="3"/>
      <c r="F541" s="86"/>
    </row>
    <row r="542" spans="3:6" ht="21" customHeight="1">
      <c r="C542" s="295"/>
      <c r="D542" s="3"/>
      <c r="E542" s="3"/>
      <c r="F542" s="86"/>
    </row>
    <row r="543" spans="3:6" ht="21" customHeight="1">
      <c r="C543" s="295"/>
      <c r="D543" s="3"/>
      <c r="E543" s="3"/>
      <c r="F543" s="86"/>
    </row>
    <row r="544" spans="3:6" ht="21" customHeight="1">
      <c r="C544" s="295"/>
      <c r="D544" s="3"/>
      <c r="E544" s="3"/>
      <c r="F544" s="86"/>
    </row>
    <row r="545" spans="3:6" ht="21" customHeight="1">
      <c r="C545" s="295"/>
      <c r="D545" s="3"/>
      <c r="E545" s="3"/>
      <c r="F545" s="86"/>
    </row>
    <row r="546" spans="3:6" ht="21" customHeight="1">
      <c r="C546" s="295"/>
      <c r="D546" s="3"/>
      <c r="E546" s="3"/>
      <c r="F546" s="86"/>
    </row>
    <row r="547" spans="3:6" ht="21" customHeight="1">
      <c r="C547" s="295"/>
      <c r="D547" s="3"/>
      <c r="E547" s="3"/>
      <c r="F547" s="86"/>
    </row>
    <row r="548" spans="3:6" ht="21" customHeight="1">
      <c r="C548" s="295"/>
      <c r="D548" s="3"/>
      <c r="E548" s="3"/>
      <c r="F548" s="86"/>
    </row>
    <row r="549" spans="3:6" ht="21" customHeight="1">
      <c r="C549" s="295"/>
      <c r="D549" s="3"/>
      <c r="E549" s="3"/>
      <c r="F549" s="86"/>
    </row>
    <row r="550" spans="3:6" ht="21" customHeight="1">
      <c r="C550" s="295"/>
      <c r="D550" s="3"/>
      <c r="E550" s="3"/>
      <c r="F550" s="86"/>
    </row>
    <row r="551" spans="3:6" ht="21" customHeight="1">
      <c r="C551" s="295"/>
      <c r="D551" s="3"/>
      <c r="E551" s="3"/>
      <c r="F551" s="86"/>
    </row>
    <row r="552" spans="3:6" ht="21" customHeight="1">
      <c r="C552" s="295"/>
      <c r="D552" s="3"/>
      <c r="E552" s="3"/>
      <c r="F552" s="86"/>
    </row>
    <row r="553" spans="3:6" ht="21" customHeight="1">
      <c r="C553" s="295"/>
      <c r="D553" s="3"/>
      <c r="E553" s="3"/>
      <c r="F553" s="86"/>
    </row>
    <row r="554" spans="3:6" ht="21" customHeight="1">
      <c r="C554" s="295"/>
      <c r="D554" s="3"/>
      <c r="E554" s="3"/>
      <c r="F554" s="86"/>
    </row>
    <row r="555" spans="3:6" ht="21" customHeight="1">
      <c r="C555" s="295"/>
      <c r="D555" s="3"/>
      <c r="E555" s="3"/>
      <c r="F555" s="86"/>
    </row>
    <row r="556" spans="3:6" ht="21" customHeight="1">
      <c r="C556" s="295"/>
      <c r="D556" s="3"/>
      <c r="E556" s="3"/>
      <c r="F556" s="86"/>
    </row>
    <row r="557" spans="3:6" ht="21" customHeight="1">
      <c r="C557" s="295"/>
      <c r="D557" s="3"/>
      <c r="E557" s="3"/>
      <c r="F557" s="86"/>
    </row>
    <row r="558" spans="3:6" ht="21" customHeight="1">
      <c r="C558" s="295"/>
      <c r="D558" s="3"/>
      <c r="E558" s="3"/>
      <c r="F558" s="86"/>
    </row>
    <row r="559" spans="3:6" ht="21" customHeight="1">
      <c r="C559" s="295"/>
      <c r="D559" s="3"/>
      <c r="E559" s="3"/>
      <c r="F559" s="86"/>
    </row>
    <row r="560" spans="3:6" ht="21" customHeight="1">
      <c r="C560" s="295"/>
      <c r="D560" s="3"/>
      <c r="E560" s="3"/>
      <c r="F560" s="86"/>
    </row>
    <row r="561" spans="3:6" ht="21" customHeight="1">
      <c r="C561" s="295"/>
      <c r="D561" s="3"/>
      <c r="E561" s="3"/>
      <c r="F561" s="86"/>
    </row>
    <row r="562" spans="3:6" ht="21" customHeight="1">
      <c r="C562" s="295"/>
      <c r="D562" s="3"/>
      <c r="E562" s="3"/>
      <c r="F562" s="86"/>
    </row>
    <row r="563" spans="3:6" ht="21" customHeight="1">
      <c r="C563" s="295"/>
      <c r="D563" s="3"/>
      <c r="E563" s="3"/>
      <c r="F563" s="86"/>
    </row>
    <row r="564" spans="3:6" ht="21" customHeight="1">
      <c r="C564" s="295"/>
      <c r="D564" s="3"/>
      <c r="E564" s="3"/>
      <c r="F564" s="86"/>
    </row>
    <row r="565" spans="3:6" ht="21" customHeight="1">
      <c r="C565" s="295"/>
      <c r="D565" s="3"/>
      <c r="E565" s="3"/>
      <c r="F565" s="86"/>
    </row>
    <row r="566" spans="3:6" ht="21" customHeight="1">
      <c r="C566" s="295"/>
      <c r="D566" s="3"/>
      <c r="E566" s="3"/>
      <c r="F566" s="86"/>
    </row>
    <row r="567" spans="3:6" ht="21" customHeight="1">
      <c r="C567" s="295"/>
      <c r="D567" s="3"/>
      <c r="E567" s="3"/>
      <c r="F567" s="86"/>
    </row>
    <row r="568" spans="3:6" ht="21" customHeight="1">
      <c r="C568" s="295"/>
      <c r="D568" s="3"/>
      <c r="E568" s="3"/>
      <c r="F568" s="86"/>
    </row>
    <row r="569" spans="3:6" ht="21" customHeight="1">
      <c r="C569" s="295"/>
      <c r="D569" s="3"/>
      <c r="E569" s="3"/>
      <c r="F569" s="86"/>
    </row>
    <row r="570" spans="3:6" ht="21" customHeight="1">
      <c r="C570" s="295"/>
      <c r="D570" s="3"/>
      <c r="E570" s="3"/>
      <c r="F570" s="86"/>
    </row>
    <row r="571" spans="3:6" ht="21" customHeight="1">
      <c r="C571" s="295"/>
      <c r="D571" s="3"/>
      <c r="E571" s="3"/>
      <c r="F571" s="86"/>
    </row>
    <row r="572" spans="3:6" ht="21" customHeight="1">
      <c r="C572" s="295"/>
      <c r="D572" s="3"/>
      <c r="E572" s="3"/>
      <c r="F572" s="86"/>
    </row>
    <row r="573" spans="3:6" ht="21" customHeight="1">
      <c r="C573" s="295"/>
      <c r="D573" s="3"/>
      <c r="E573" s="3"/>
      <c r="F573" s="86"/>
    </row>
    <row r="574" spans="3:6" ht="21" customHeight="1">
      <c r="C574" s="295"/>
      <c r="D574" s="3"/>
      <c r="E574" s="3"/>
      <c r="F574" s="86"/>
    </row>
    <row r="575" spans="3:6" ht="21" customHeight="1">
      <c r="C575" s="295"/>
      <c r="D575" s="3"/>
      <c r="E575" s="3"/>
      <c r="F575" s="86"/>
    </row>
    <row r="576" spans="3:6" ht="21" customHeight="1">
      <c r="C576" s="295"/>
      <c r="D576" s="3"/>
      <c r="E576" s="3"/>
      <c r="F576" s="86"/>
    </row>
    <row r="577" spans="3:6" ht="21" customHeight="1">
      <c r="C577" s="295"/>
      <c r="D577" s="3"/>
      <c r="E577" s="3"/>
      <c r="F577" s="86"/>
    </row>
    <row r="578" spans="3:6" ht="21" customHeight="1">
      <c r="C578" s="295"/>
      <c r="D578" s="3"/>
      <c r="E578" s="3"/>
      <c r="F578" s="86"/>
    </row>
    <row r="579" spans="3:6" ht="21" customHeight="1">
      <c r="C579" s="295"/>
      <c r="D579" s="3"/>
      <c r="E579" s="3"/>
      <c r="F579" s="86"/>
    </row>
    <row r="580" spans="3:6" ht="21" customHeight="1">
      <c r="C580" s="295"/>
      <c r="D580" s="3"/>
      <c r="E580" s="3"/>
      <c r="F580" s="86"/>
    </row>
    <row r="581" spans="3:6" ht="21" customHeight="1">
      <c r="C581" s="295"/>
      <c r="D581" s="3"/>
      <c r="E581" s="3"/>
      <c r="F581" s="86"/>
    </row>
    <row r="582" spans="3:6" ht="21" customHeight="1">
      <c r="C582" s="295"/>
      <c r="D582" s="3"/>
      <c r="E582" s="3"/>
      <c r="F582" s="86"/>
    </row>
    <row r="583" spans="3:6" ht="21" customHeight="1">
      <c r="C583" s="295"/>
      <c r="D583" s="3"/>
      <c r="E583" s="3"/>
      <c r="F583" s="86"/>
    </row>
    <row r="584" spans="3:6" ht="21" customHeight="1">
      <c r="C584" s="295"/>
      <c r="D584" s="3"/>
      <c r="E584" s="3"/>
      <c r="F584" s="86"/>
    </row>
    <row r="585" spans="3:6" ht="21" customHeight="1">
      <c r="C585" s="295"/>
      <c r="D585" s="3"/>
      <c r="E585" s="3"/>
      <c r="F585" s="86"/>
    </row>
    <row r="586" spans="3:6" ht="21" customHeight="1">
      <c r="C586" s="295"/>
      <c r="D586" s="3"/>
      <c r="E586" s="3"/>
      <c r="F586" s="86"/>
    </row>
    <row r="587" spans="3:6" ht="21" customHeight="1">
      <c r="C587" s="295"/>
      <c r="D587" s="3"/>
      <c r="E587" s="3"/>
      <c r="F587" s="86"/>
    </row>
    <row r="588" spans="3:6" ht="21" customHeight="1">
      <c r="C588" s="295"/>
      <c r="D588" s="3"/>
      <c r="E588" s="3"/>
      <c r="F588" s="86"/>
    </row>
    <row r="589" spans="3:6" ht="21" customHeight="1">
      <c r="C589" s="295"/>
      <c r="D589" s="3"/>
      <c r="E589" s="3"/>
      <c r="F589" s="86"/>
    </row>
    <row r="590" spans="3:6" ht="21" customHeight="1">
      <c r="C590" s="295"/>
      <c r="D590" s="3"/>
      <c r="E590" s="3"/>
      <c r="F590" s="86"/>
    </row>
    <row r="591" spans="3:6" ht="21" customHeight="1">
      <c r="C591" s="295"/>
      <c r="D591" s="3"/>
      <c r="E591" s="3"/>
      <c r="F591" s="86"/>
    </row>
    <row r="592" spans="3:6" ht="21" customHeight="1">
      <c r="C592" s="295"/>
      <c r="D592" s="3"/>
      <c r="E592" s="3"/>
      <c r="F592" s="86"/>
    </row>
    <row r="593" spans="3:6" ht="21" customHeight="1">
      <c r="C593" s="295"/>
      <c r="D593" s="3"/>
      <c r="E593" s="3"/>
      <c r="F593" s="86"/>
    </row>
    <row r="594" spans="3:6" ht="21" customHeight="1">
      <c r="C594" s="295"/>
      <c r="D594" s="3"/>
      <c r="E594" s="3"/>
      <c r="F594" s="86"/>
    </row>
    <row r="595" spans="3:6" ht="21" customHeight="1">
      <c r="C595" s="295"/>
      <c r="D595" s="3"/>
      <c r="E595" s="3"/>
      <c r="F595" s="86"/>
    </row>
    <row r="596" spans="3:6" ht="21" customHeight="1">
      <c r="C596" s="295"/>
      <c r="D596" s="3"/>
      <c r="E596" s="3"/>
      <c r="F596" s="86"/>
    </row>
    <row r="597" spans="3:6" ht="21" customHeight="1">
      <c r="C597" s="295"/>
      <c r="D597" s="3"/>
      <c r="E597" s="3"/>
      <c r="F597" s="86"/>
    </row>
    <row r="598" spans="3:6" ht="21" customHeight="1">
      <c r="C598" s="295"/>
      <c r="D598" s="3"/>
      <c r="E598" s="3"/>
      <c r="F598" s="86"/>
    </row>
    <row r="599" spans="3:6" ht="21" customHeight="1">
      <c r="C599" s="295"/>
      <c r="D599" s="3"/>
      <c r="E599" s="3"/>
      <c r="F599" s="86"/>
    </row>
    <row r="600" spans="3:6" ht="21" customHeight="1">
      <c r="C600" s="295"/>
      <c r="D600" s="3"/>
      <c r="E600" s="3"/>
      <c r="F600" s="86"/>
    </row>
    <row r="601" spans="3:6" ht="21" customHeight="1">
      <c r="C601" s="295"/>
      <c r="D601" s="3"/>
      <c r="E601" s="3"/>
      <c r="F601" s="86"/>
    </row>
    <row r="602" spans="3:6" ht="21" customHeight="1">
      <c r="C602" s="295"/>
      <c r="D602" s="3"/>
      <c r="E602" s="3"/>
      <c r="F602" s="86"/>
    </row>
    <row r="603" spans="3:6" ht="21" customHeight="1">
      <c r="C603" s="295"/>
      <c r="D603" s="3"/>
      <c r="E603" s="3"/>
      <c r="F603" s="86"/>
    </row>
    <row r="604" spans="3:6" ht="21" customHeight="1">
      <c r="C604" s="295"/>
      <c r="D604" s="3"/>
      <c r="E604" s="3"/>
      <c r="F604" s="86"/>
    </row>
    <row r="605" spans="3:6" ht="21" customHeight="1">
      <c r="C605" s="295"/>
      <c r="D605" s="3"/>
      <c r="E605" s="3"/>
      <c r="F605" s="86"/>
    </row>
    <row r="606" spans="3:6" ht="21" customHeight="1">
      <c r="C606" s="295"/>
      <c r="D606" s="3"/>
      <c r="E606" s="3"/>
      <c r="F606" s="86"/>
    </row>
    <row r="607" spans="3:6" ht="21" customHeight="1">
      <c r="C607" s="295"/>
      <c r="D607" s="3"/>
      <c r="E607" s="3"/>
      <c r="F607" s="86"/>
    </row>
    <row r="608" spans="3:6" ht="21" customHeight="1">
      <c r="C608" s="295"/>
      <c r="D608" s="3"/>
      <c r="E608" s="3"/>
      <c r="F608" s="86"/>
    </row>
    <row r="609" spans="3:6" ht="21" customHeight="1">
      <c r="C609" s="295"/>
      <c r="D609" s="3"/>
      <c r="E609" s="3"/>
      <c r="F609" s="86"/>
    </row>
    <row r="610" spans="3:6" ht="21" customHeight="1">
      <c r="C610" s="295"/>
      <c r="D610" s="3"/>
      <c r="E610" s="3"/>
      <c r="F610" s="86"/>
    </row>
    <row r="611" spans="3:6" ht="21" customHeight="1">
      <c r="C611" s="295"/>
      <c r="D611" s="3"/>
      <c r="E611" s="3"/>
      <c r="F611" s="86"/>
    </row>
    <row r="612" spans="3:6" ht="21" customHeight="1">
      <c r="C612" s="295"/>
      <c r="D612" s="3"/>
      <c r="E612" s="3"/>
      <c r="F612" s="86"/>
    </row>
    <row r="613" spans="3:6" ht="21" customHeight="1">
      <c r="C613" s="295"/>
      <c r="D613" s="3"/>
      <c r="E613" s="3"/>
      <c r="F613" s="86"/>
    </row>
    <row r="614" spans="3:6" ht="21" customHeight="1">
      <c r="C614" s="295"/>
      <c r="D614" s="3"/>
      <c r="E614" s="3"/>
      <c r="F614" s="86"/>
    </row>
    <row r="615" spans="3:6" ht="21" customHeight="1">
      <c r="C615" s="295"/>
      <c r="D615" s="3"/>
      <c r="E615" s="3"/>
      <c r="F615" s="86"/>
    </row>
    <row r="616" spans="3:6" ht="21" customHeight="1">
      <c r="C616" s="295"/>
      <c r="D616" s="3"/>
      <c r="E616" s="3"/>
      <c r="F616" s="86"/>
    </row>
    <row r="617" spans="3:6" ht="21" customHeight="1">
      <c r="C617" s="295"/>
      <c r="D617" s="3"/>
      <c r="E617" s="3"/>
      <c r="F617" s="86"/>
    </row>
    <row r="618" spans="3:6" ht="21" customHeight="1">
      <c r="C618" s="295"/>
      <c r="D618" s="3"/>
      <c r="E618" s="3"/>
      <c r="F618" s="86"/>
    </row>
    <row r="619" spans="3:6" ht="21" customHeight="1">
      <c r="C619" s="295"/>
      <c r="D619" s="3"/>
      <c r="E619" s="3"/>
      <c r="F619" s="86"/>
    </row>
    <row r="620" spans="3:6" ht="21" customHeight="1">
      <c r="C620" s="295"/>
      <c r="D620" s="3"/>
      <c r="E620" s="3"/>
      <c r="F620" s="86"/>
    </row>
    <row r="621" spans="3:6" ht="21" customHeight="1">
      <c r="C621" s="295"/>
      <c r="D621" s="3"/>
      <c r="E621" s="3"/>
      <c r="F621" s="86"/>
    </row>
    <row r="622" spans="3:6" ht="21" customHeight="1">
      <c r="C622" s="295"/>
      <c r="D622" s="3"/>
      <c r="E622" s="3"/>
      <c r="F622" s="86"/>
    </row>
    <row r="623" spans="3:6" ht="21" customHeight="1">
      <c r="C623" s="295"/>
      <c r="D623" s="3"/>
      <c r="E623" s="3"/>
      <c r="F623" s="86"/>
    </row>
    <row r="624" spans="3:6" ht="21" customHeight="1">
      <c r="C624" s="295"/>
      <c r="D624" s="3"/>
      <c r="E624" s="3"/>
      <c r="F624" s="86"/>
    </row>
    <row r="625" spans="3:6" ht="21" customHeight="1">
      <c r="C625" s="295"/>
      <c r="D625" s="3"/>
      <c r="E625" s="3"/>
      <c r="F625" s="86"/>
    </row>
    <row r="626" spans="3:6" ht="21" customHeight="1">
      <c r="C626" s="295"/>
      <c r="D626" s="3"/>
      <c r="E626" s="3"/>
      <c r="F626" s="86"/>
    </row>
    <row r="627" spans="3:6" ht="21" customHeight="1">
      <c r="C627" s="295"/>
      <c r="D627" s="3"/>
      <c r="E627" s="3"/>
      <c r="F627" s="86"/>
    </row>
    <row r="628" spans="3:6" ht="21" customHeight="1">
      <c r="C628" s="295"/>
      <c r="D628" s="3"/>
      <c r="E628" s="3"/>
      <c r="F628" s="86"/>
    </row>
    <row r="629" spans="3:6" ht="21" customHeight="1">
      <c r="C629" s="295"/>
      <c r="D629" s="3"/>
      <c r="E629" s="3"/>
      <c r="F629" s="86"/>
    </row>
    <row r="630" spans="3:6" ht="21" customHeight="1">
      <c r="C630" s="295"/>
      <c r="D630" s="3"/>
      <c r="E630" s="3"/>
      <c r="F630" s="86"/>
    </row>
    <row r="631" spans="3:6" ht="21" customHeight="1">
      <c r="C631" s="295"/>
      <c r="D631" s="3"/>
      <c r="E631" s="3"/>
      <c r="F631" s="86"/>
    </row>
    <row r="632" spans="3:6" ht="21" customHeight="1">
      <c r="C632" s="295"/>
      <c r="D632" s="3"/>
      <c r="E632" s="3"/>
      <c r="F632" s="86"/>
    </row>
    <row r="633" spans="3:6" ht="21" customHeight="1">
      <c r="C633" s="295"/>
      <c r="D633" s="3"/>
      <c r="E633" s="3"/>
      <c r="F633" s="86"/>
    </row>
    <row r="634" spans="3:6" ht="21" customHeight="1">
      <c r="C634" s="295"/>
      <c r="D634" s="3"/>
      <c r="E634" s="3"/>
      <c r="F634" s="86"/>
    </row>
    <row r="635" spans="3:6" ht="21" customHeight="1">
      <c r="C635" s="295"/>
      <c r="D635" s="3"/>
      <c r="E635" s="3"/>
      <c r="F635" s="86"/>
    </row>
    <row r="636" spans="3:6" ht="21" customHeight="1">
      <c r="C636" s="295"/>
      <c r="D636" s="3"/>
      <c r="E636" s="3"/>
      <c r="F636" s="86"/>
    </row>
    <row r="637" spans="3:6" ht="21" customHeight="1">
      <c r="C637" s="295"/>
      <c r="D637" s="3"/>
      <c r="E637" s="3"/>
      <c r="F637" s="86"/>
    </row>
    <row r="638" spans="3:6" ht="21" customHeight="1">
      <c r="C638" s="295"/>
      <c r="D638" s="3"/>
      <c r="E638" s="3"/>
      <c r="F638" s="86"/>
    </row>
    <row r="639" spans="3:6" ht="21" customHeight="1">
      <c r="C639" s="295"/>
      <c r="D639" s="3"/>
      <c r="E639" s="3"/>
      <c r="F639" s="86"/>
    </row>
    <row r="640" spans="3:6" ht="21" customHeight="1">
      <c r="C640" s="295"/>
      <c r="D640" s="3"/>
      <c r="E640" s="3"/>
      <c r="F640" s="86"/>
    </row>
    <row r="641" spans="3:6" ht="21" customHeight="1">
      <c r="C641" s="295"/>
      <c r="D641" s="3"/>
      <c r="E641" s="3"/>
      <c r="F641" s="86"/>
    </row>
    <row r="642" spans="3:6" ht="21" customHeight="1">
      <c r="C642" s="295"/>
      <c r="D642" s="3"/>
      <c r="E642" s="3"/>
      <c r="F642" s="86"/>
    </row>
    <row r="643" spans="3:6" ht="21" customHeight="1">
      <c r="C643" s="295"/>
      <c r="D643" s="3"/>
      <c r="E643" s="3"/>
      <c r="F643" s="86"/>
    </row>
    <row r="644" spans="3:6" ht="21" customHeight="1">
      <c r="C644" s="295"/>
      <c r="D644" s="3"/>
      <c r="E644" s="3"/>
      <c r="F644" s="86"/>
    </row>
    <row r="645" spans="3:6" ht="21" customHeight="1">
      <c r="C645" s="295"/>
      <c r="D645" s="3"/>
      <c r="E645" s="3"/>
      <c r="F645" s="86"/>
    </row>
    <row r="646" spans="3:6" ht="21" customHeight="1">
      <c r="C646" s="295"/>
      <c r="D646" s="3"/>
      <c r="E646" s="3"/>
      <c r="F646" s="86"/>
    </row>
    <row r="647" spans="3:6" ht="21" customHeight="1">
      <c r="C647" s="295"/>
      <c r="D647" s="3"/>
      <c r="E647" s="3"/>
      <c r="F647" s="86"/>
    </row>
    <row r="648" spans="3:6" ht="21" customHeight="1">
      <c r="C648" s="295"/>
      <c r="D648" s="3"/>
      <c r="E648" s="3"/>
      <c r="F648" s="86"/>
    </row>
    <row r="649" spans="3:6" ht="21" customHeight="1">
      <c r="C649" s="295"/>
      <c r="D649" s="3"/>
      <c r="E649" s="3"/>
      <c r="F649" s="86"/>
    </row>
    <row r="650" spans="3:6" ht="21" customHeight="1">
      <c r="C650" s="295"/>
      <c r="D650" s="3"/>
      <c r="E650" s="3"/>
      <c r="F650" s="86"/>
    </row>
    <row r="651" spans="3:6" ht="21" customHeight="1">
      <c r="C651" s="295"/>
      <c r="D651" s="3"/>
      <c r="E651" s="3"/>
      <c r="F651" s="86"/>
    </row>
    <row r="652" spans="3:6" ht="21" customHeight="1">
      <c r="C652" s="295"/>
      <c r="D652" s="3"/>
      <c r="E652" s="3"/>
      <c r="F652" s="86"/>
    </row>
    <row r="653" spans="3:6" ht="21" customHeight="1">
      <c r="C653" s="295"/>
      <c r="D653" s="3"/>
      <c r="E653" s="3"/>
      <c r="F653" s="86"/>
    </row>
    <row r="654" spans="3:6" ht="21" customHeight="1">
      <c r="C654" s="295"/>
      <c r="D654" s="3"/>
      <c r="E654" s="3"/>
      <c r="F654" s="86"/>
    </row>
    <row r="655" spans="3:6" ht="21" customHeight="1">
      <c r="C655" s="295"/>
      <c r="D655" s="3"/>
      <c r="E655" s="3"/>
      <c r="F655" s="86"/>
    </row>
    <row r="656" spans="3:6" ht="21" customHeight="1">
      <c r="C656" s="295"/>
      <c r="D656" s="3"/>
      <c r="E656" s="3"/>
      <c r="F656" s="86"/>
    </row>
    <row r="657" spans="3:6" ht="21" customHeight="1">
      <c r="C657" s="295"/>
      <c r="D657" s="3"/>
      <c r="E657" s="3"/>
      <c r="F657" s="86"/>
    </row>
    <row r="658" spans="3:6" ht="21" customHeight="1">
      <c r="C658" s="295"/>
      <c r="D658" s="3"/>
      <c r="E658" s="3"/>
      <c r="F658" s="86"/>
    </row>
    <row r="659" spans="3:6" ht="21" customHeight="1">
      <c r="C659" s="295"/>
      <c r="D659" s="3"/>
      <c r="E659" s="3"/>
      <c r="F659" s="86"/>
    </row>
    <row r="660" spans="3:6" ht="21" customHeight="1">
      <c r="C660" s="295"/>
      <c r="D660" s="3"/>
      <c r="E660" s="3"/>
      <c r="F660" s="86"/>
    </row>
    <row r="661" spans="3:6" ht="21" customHeight="1">
      <c r="C661" s="295"/>
      <c r="D661" s="3"/>
      <c r="E661" s="3"/>
      <c r="F661" s="86"/>
    </row>
    <row r="662" spans="3:6" ht="21" customHeight="1">
      <c r="C662" s="295"/>
      <c r="D662" s="3"/>
      <c r="E662" s="3"/>
      <c r="F662" s="86"/>
    </row>
    <row r="663" spans="3:6" ht="21" customHeight="1">
      <c r="C663" s="295"/>
      <c r="D663" s="3"/>
      <c r="E663" s="3"/>
      <c r="F663" s="86"/>
    </row>
    <row r="664" spans="3:6" ht="21" customHeight="1">
      <c r="C664" s="295"/>
      <c r="D664" s="3"/>
      <c r="E664" s="3"/>
      <c r="F664" s="86"/>
    </row>
    <row r="665" spans="3:6" ht="21" customHeight="1">
      <c r="C665" s="295"/>
      <c r="D665" s="3"/>
      <c r="E665" s="3"/>
      <c r="F665" s="86"/>
    </row>
    <row r="666" spans="3:6" ht="21" customHeight="1">
      <c r="C666" s="295"/>
      <c r="D666" s="3"/>
      <c r="E666" s="3"/>
      <c r="F666" s="86"/>
    </row>
    <row r="667" spans="3:6" ht="21" customHeight="1">
      <c r="C667" s="295"/>
      <c r="D667" s="3"/>
      <c r="E667" s="3"/>
      <c r="F667" s="86"/>
    </row>
    <row r="668" spans="3:6" ht="21" customHeight="1">
      <c r="C668" s="295"/>
      <c r="D668" s="3"/>
      <c r="E668" s="3"/>
      <c r="F668" s="86"/>
    </row>
    <row r="669" spans="3:6" ht="21" customHeight="1">
      <c r="C669" s="295"/>
      <c r="D669" s="3"/>
      <c r="E669" s="3"/>
      <c r="F669" s="86"/>
    </row>
    <row r="670" spans="3:6" ht="21" customHeight="1">
      <c r="C670" s="295"/>
      <c r="D670" s="3"/>
      <c r="E670" s="3"/>
      <c r="F670" s="86"/>
    </row>
    <row r="671" spans="3:6" ht="21" customHeight="1">
      <c r="C671" s="295"/>
      <c r="D671" s="3"/>
      <c r="E671" s="3"/>
      <c r="F671" s="86"/>
    </row>
    <row r="672" spans="3:6" ht="21" customHeight="1">
      <c r="C672" s="295"/>
      <c r="D672" s="3"/>
      <c r="E672" s="3"/>
      <c r="F672" s="86"/>
    </row>
    <row r="673" spans="3:6" ht="21" customHeight="1">
      <c r="C673" s="295"/>
      <c r="D673" s="3"/>
      <c r="E673" s="3"/>
      <c r="F673" s="86"/>
    </row>
    <row r="674" spans="3:6" ht="21" customHeight="1">
      <c r="C674" s="295"/>
      <c r="D674" s="3"/>
      <c r="E674" s="3"/>
      <c r="F674" s="86"/>
    </row>
    <row r="675" spans="3:6" ht="21" customHeight="1">
      <c r="C675" s="295"/>
      <c r="D675" s="3"/>
      <c r="E675" s="3"/>
      <c r="F675" s="86"/>
    </row>
    <row r="676" spans="3:6" ht="21" customHeight="1">
      <c r="C676" s="295"/>
      <c r="D676" s="3"/>
      <c r="E676" s="3"/>
      <c r="F676" s="86"/>
    </row>
    <row r="677" spans="3:6" ht="21" customHeight="1">
      <c r="C677" s="295"/>
      <c r="D677" s="3"/>
      <c r="E677" s="3"/>
      <c r="F677" s="86"/>
    </row>
    <row r="678" spans="3:6" ht="21" customHeight="1">
      <c r="C678" s="295"/>
      <c r="D678" s="3"/>
      <c r="E678" s="3"/>
      <c r="F678" s="86"/>
    </row>
    <row r="679" spans="3:6" ht="21" customHeight="1">
      <c r="C679" s="295"/>
      <c r="D679" s="3"/>
      <c r="E679" s="3"/>
      <c r="F679" s="86"/>
    </row>
    <row r="680" spans="3:6" ht="21" customHeight="1">
      <c r="C680" s="295"/>
      <c r="D680" s="3"/>
      <c r="E680" s="3"/>
      <c r="F680" s="86"/>
    </row>
    <row r="681" spans="3:6" ht="21" customHeight="1">
      <c r="C681" s="295"/>
      <c r="D681" s="3"/>
      <c r="E681" s="3"/>
      <c r="F681" s="86"/>
    </row>
    <row r="682" spans="3:6" ht="21" customHeight="1">
      <c r="C682" s="295"/>
      <c r="D682" s="3"/>
      <c r="E682" s="3"/>
      <c r="F682" s="86"/>
    </row>
    <row r="683" spans="3:6" ht="21" customHeight="1">
      <c r="C683" s="295"/>
      <c r="D683" s="3"/>
      <c r="E683" s="3"/>
      <c r="F683" s="86"/>
    </row>
    <row r="684" spans="3:6" ht="21" customHeight="1">
      <c r="C684" s="295"/>
      <c r="D684" s="3"/>
      <c r="E684" s="3"/>
      <c r="F684" s="86"/>
    </row>
    <row r="685" spans="3:6" ht="21" customHeight="1">
      <c r="C685" s="295"/>
      <c r="D685" s="3"/>
      <c r="E685" s="3"/>
      <c r="F685" s="86"/>
    </row>
    <row r="686" spans="3:6" ht="21" customHeight="1">
      <c r="C686" s="295"/>
      <c r="D686" s="3"/>
      <c r="E686" s="3"/>
      <c r="F686" s="86"/>
    </row>
    <row r="687" spans="3:6" ht="21" customHeight="1">
      <c r="C687" s="295"/>
      <c r="D687" s="3"/>
      <c r="E687" s="3"/>
      <c r="F687" s="86"/>
    </row>
    <row r="688" spans="3:6" ht="21" customHeight="1">
      <c r="C688" s="295"/>
      <c r="D688" s="3"/>
      <c r="E688" s="3"/>
      <c r="F688" s="86"/>
    </row>
    <row r="689" spans="3:6" ht="21" customHeight="1">
      <c r="C689" s="295"/>
      <c r="D689" s="3"/>
      <c r="E689" s="3"/>
      <c r="F689" s="86"/>
    </row>
    <row r="690" spans="3:6" ht="21" customHeight="1">
      <c r="C690" s="295"/>
      <c r="D690" s="3"/>
      <c r="E690" s="3"/>
      <c r="F690" s="86"/>
    </row>
    <row r="691" spans="3:6" ht="21" customHeight="1">
      <c r="C691" s="295"/>
      <c r="D691" s="3"/>
      <c r="E691" s="3"/>
      <c r="F691" s="86"/>
    </row>
    <row r="692" spans="3:6" ht="21" customHeight="1">
      <c r="C692" s="295"/>
      <c r="D692" s="3"/>
      <c r="E692" s="3"/>
      <c r="F692" s="86"/>
    </row>
    <row r="693" spans="3:6" ht="21" customHeight="1">
      <c r="C693" s="295"/>
      <c r="D693" s="3"/>
      <c r="E693" s="3"/>
      <c r="F693" s="86"/>
    </row>
    <row r="694" spans="3:6" ht="21" customHeight="1">
      <c r="C694" s="295"/>
      <c r="D694" s="3"/>
      <c r="E694" s="3"/>
      <c r="F694" s="86"/>
    </row>
    <row r="695" spans="3:6" ht="21" customHeight="1">
      <c r="C695" s="295"/>
      <c r="D695" s="3"/>
      <c r="E695" s="3"/>
      <c r="F695" s="86"/>
    </row>
    <row r="696" spans="3:6" ht="21" customHeight="1">
      <c r="C696" s="295"/>
      <c r="D696" s="3"/>
      <c r="E696" s="3"/>
      <c r="F696" s="86"/>
    </row>
    <row r="697" spans="3:6" ht="21" customHeight="1">
      <c r="C697" s="295"/>
      <c r="D697" s="3"/>
      <c r="E697" s="3"/>
      <c r="F697" s="86"/>
    </row>
    <row r="698" spans="3:6" ht="21" customHeight="1">
      <c r="C698" s="295"/>
      <c r="D698" s="3"/>
      <c r="E698" s="3"/>
      <c r="F698" s="86"/>
    </row>
    <row r="699" spans="3:6" ht="21" customHeight="1">
      <c r="C699" s="295"/>
      <c r="D699" s="3"/>
      <c r="E699" s="3"/>
      <c r="F699" s="86"/>
    </row>
    <row r="700" spans="3:6" ht="21" customHeight="1">
      <c r="C700" s="295"/>
      <c r="D700" s="3"/>
      <c r="E700" s="3"/>
      <c r="F700" s="86"/>
    </row>
    <row r="701" spans="3:6" ht="21" customHeight="1">
      <c r="C701" s="295"/>
      <c r="D701" s="3"/>
      <c r="E701" s="3"/>
      <c r="F701" s="86"/>
    </row>
    <row r="702" spans="3:6" ht="21" customHeight="1">
      <c r="C702" s="295"/>
      <c r="D702" s="3"/>
      <c r="E702" s="3"/>
      <c r="F702" s="86"/>
    </row>
    <row r="703" spans="3:6" ht="21" customHeight="1">
      <c r="C703" s="295"/>
      <c r="D703" s="3"/>
      <c r="E703" s="3"/>
      <c r="F703" s="86"/>
    </row>
    <row r="704" spans="3:6" ht="21" customHeight="1">
      <c r="C704" s="295"/>
      <c r="D704" s="3"/>
      <c r="E704" s="3"/>
      <c r="F704" s="86"/>
    </row>
    <row r="705" spans="3:6" ht="21" customHeight="1">
      <c r="C705" s="295"/>
      <c r="D705" s="3"/>
      <c r="E705" s="3"/>
      <c r="F705" s="86"/>
    </row>
    <row r="706" spans="3:6" ht="21" customHeight="1">
      <c r="C706" s="295"/>
      <c r="D706" s="3"/>
      <c r="E706" s="3"/>
      <c r="F706" s="86"/>
    </row>
    <row r="707" spans="3:6" ht="21" customHeight="1">
      <c r="C707" s="295"/>
      <c r="D707" s="3"/>
      <c r="E707" s="3"/>
      <c r="F707" s="86"/>
    </row>
    <row r="708" spans="3:6" ht="21" customHeight="1">
      <c r="C708" s="295"/>
      <c r="D708" s="3"/>
      <c r="E708" s="3"/>
      <c r="F708" s="86"/>
    </row>
    <row r="709" spans="3:6" ht="21" customHeight="1">
      <c r="C709" s="295"/>
      <c r="D709" s="3"/>
      <c r="E709" s="3"/>
      <c r="F709" s="86"/>
    </row>
    <row r="710" spans="3:6" ht="21" customHeight="1">
      <c r="C710" s="295"/>
      <c r="D710" s="3"/>
      <c r="E710" s="3"/>
      <c r="F710" s="86"/>
    </row>
    <row r="711" spans="3:6" ht="21" customHeight="1">
      <c r="C711" s="295"/>
      <c r="D711" s="3"/>
      <c r="E711" s="3"/>
      <c r="F711" s="86"/>
    </row>
    <row r="712" spans="3:6" ht="21" customHeight="1">
      <c r="C712" s="295"/>
      <c r="D712" s="3"/>
      <c r="E712" s="3"/>
      <c r="F712" s="86"/>
    </row>
    <row r="713" spans="3:6" ht="21" customHeight="1">
      <c r="C713" s="295"/>
      <c r="D713" s="3"/>
      <c r="E713" s="3"/>
      <c r="F713" s="86"/>
    </row>
    <row r="714" spans="3:6" ht="21" customHeight="1">
      <c r="C714" s="295"/>
      <c r="D714" s="3"/>
      <c r="E714" s="3"/>
      <c r="F714" s="86"/>
    </row>
    <row r="715" spans="3:6" ht="21" customHeight="1">
      <c r="C715" s="295"/>
      <c r="D715" s="3"/>
      <c r="E715" s="3"/>
      <c r="F715" s="86"/>
    </row>
    <row r="716" spans="3:6" ht="21" customHeight="1">
      <c r="C716" s="295"/>
      <c r="D716" s="3"/>
      <c r="E716" s="3"/>
      <c r="F716" s="86"/>
    </row>
    <row r="717" spans="3:6" ht="21" customHeight="1">
      <c r="C717" s="295"/>
      <c r="D717" s="3"/>
      <c r="E717" s="3"/>
      <c r="F717" s="86"/>
    </row>
    <row r="718" spans="3:6" ht="21" customHeight="1">
      <c r="C718" s="295"/>
      <c r="D718" s="3"/>
      <c r="E718" s="3"/>
      <c r="F718" s="86"/>
    </row>
    <row r="719" spans="3:6" ht="21" customHeight="1">
      <c r="C719" s="295"/>
      <c r="D719" s="3"/>
      <c r="E719" s="3"/>
      <c r="F719" s="86"/>
    </row>
    <row r="720" spans="3:6" ht="21" customHeight="1">
      <c r="C720" s="295"/>
      <c r="D720" s="3"/>
      <c r="E720" s="3"/>
      <c r="F720" s="86"/>
    </row>
    <row r="721" spans="3:6" ht="21" customHeight="1">
      <c r="C721" s="295"/>
      <c r="D721" s="3"/>
      <c r="E721" s="3"/>
      <c r="F721" s="86"/>
    </row>
    <row r="722" spans="3:6" ht="21" customHeight="1">
      <c r="C722" s="295"/>
      <c r="D722" s="3"/>
      <c r="E722" s="3"/>
      <c r="F722" s="86"/>
    </row>
    <row r="723" spans="3:6" ht="21" customHeight="1">
      <c r="C723" s="295"/>
      <c r="D723" s="3"/>
      <c r="E723" s="3"/>
      <c r="F723" s="86"/>
    </row>
    <row r="724" spans="3:6" ht="21" customHeight="1">
      <c r="C724" s="295"/>
      <c r="D724" s="3"/>
      <c r="E724" s="3"/>
      <c r="F724" s="86"/>
    </row>
    <row r="725" spans="3:6" ht="21" customHeight="1">
      <c r="C725" s="295"/>
      <c r="D725" s="3"/>
      <c r="E725" s="3"/>
      <c r="F725" s="86"/>
    </row>
    <row r="726" spans="3:6" ht="21" customHeight="1">
      <c r="C726" s="295"/>
      <c r="D726" s="3"/>
      <c r="E726" s="3"/>
      <c r="F726" s="86"/>
    </row>
    <row r="727" spans="3:6" ht="21" customHeight="1">
      <c r="C727" s="295"/>
      <c r="D727" s="3"/>
      <c r="E727" s="3"/>
      <c r="F727" s="86"/>
    </row>
    <row r="728" spans="3:6" ht="21" customHeight="1">
      <c r="C728" s="295"/>
      <c r="D728" s="3"/>
      <c r="E728" s="3"/>
      <c r="F728" s="86"/>
    </row>
    <row r="729" spans="3:6" ht="21" customHeight="1">
      <c r="C729" s="295"/>
      <c r="D729" s="3"/>
      <c r="E729" s="3"/>
      <c r="F729" s="86"/>
    </row>
    <row r="730" spans="3:6" ht="21" customHeight="1">
      <c r="C730" s="295"/>
      <c r="D730" s="3"/>
      <c r="E730" s="3"/>
      <c r="F730" s="86"/>
    </row>
    <row r="731" spans="3:6" ht="21" customHeight="1">
      <c r="C731" s="295"/>
      <c r="D731" s="3"/>
      <c r="E731" s="3"/>
      <c r="F731" s="86"/>
    </row>
    <row r="732" spans="3:6" ht="21" customHeight="1">
      <c r="C732" s="295"/>
      <c r="D732" s="3"/>
      <c r="E732" s="3"/>
      <c r="F732" s="86"/>
    </row>
    <row r="733" spans="3:6" ht="21" customHeight="1">
      <c r="C733" s="295"/>
      <c r="D733" s="3"/>
      <c r="E733" s="3"/>
      <c r="F733" s="86"/>
    </row>
    <row r="734" spans="3:6" ht="21" customHeight="1">
      <c r="C734" s="295"/>
      <c r="D734" s="3"/>
      <c r="E734" s="3"/>
      <c r="F734" s="86"/>
    </row>
    <row r="735" spans="3:6" ht="21" customHeight="1">
      <c r="C735" s="295"/>
      <c r="D735" s="3"/>
      <c r="E735" s="3"/>
      <c r="F735" s="86"/>
    </row>
    <row r="736" spans="3:6" ht="21" customHeight="1">
      <c r="C736" s="295"/>
      <c r="D736" s="3"/>
      <c r="E736" s="3"/>
      <c r="F736" s="86"/>
    </row>
    <row r="737" spans="3:6" ht="21" customHeight="1">
      <c r="C737" s="295"/>
      <c r="D737" s="3"/>
      <c r="E737" s="3"/>
      <c r="F737" s="86"/>
    </row>
    <row r="738" spans="3:6" ht="21" customHeight="1">
      <c r="C738" s="295"/>
      <c r="D738" s="3"/>
      <c r="E738" s="3"/>
      <c r="F738" s="86"/>
    </row>
    <row r="739" spans="3:6" ht="21" customHeight="1">
      <c r="C739" s="295"/>
      <c r="D739" s="3"/>
      <c r="E739" s="3"/>
      <c r="F739" s="86"/>
    </row>
    <row r="740" spans="3:6" ht="21" customHeight="1">
      <c r="C740" s="295"/>
      <c r="D740" s="3"/>
      <c r="E740" s="3"/>
      <c r="F740" s="86"/>
    </row>
    <row r="741" spans="3:6" ht="21" customHeight="1">
      <c r="C741" s="295"/>
      <c r="D741" s="3"/>
      <c r="E741" s="3"/>
      <c r="F741" s="86"/>
    </row>
    <row r="742" spans="3:6" ht="21" customHeight="1">
      <c r="C742" s="295"/>
      <c r="D742" s="3"/>
      <c r="E742" s="3"/>
      <c r="F742" s="86"/>
    </row>
    <row r="743" spans="3:6" ht="21" customHeight="1">
      <c r="C743" s="295"/>
      <c r="D743" s="3"/>
      <c r="E743" s="3"/>
      <c r="F743" s="86"/>
    </row>
    <row r="744" spans="3:6" ht="21" customHeight="1">
      <c r="C744" s="295"/>
      <c r="D744" s="3"/>
      <c r="E744" s="3"/>
      <c r="F744" s="86"/>
    </row>
    <row r="745" spans="3:6" ht="21" customHeight="1">
      <c r="C745" s="295"/>
      <c r="D745" s="3"/>
      <c r="E745" s="3"/>
      <c r="F745" s="86"/>
    </row>
    <row r="746" spans="3:6" ht="21" customHeight="1">
      <c r="C746" s="295"/>
      <c r="D746" s="3"/>
      <c r="E746" s="3"/>
      <c r="F746" s="86"/>
    </row>
    <row r="747" spans="3:6" ht="21" customHeight="1">
      <c r="C747" s="295"/>
      <c r="D747" s="3"/>
      <c r="E747" s="3"/>
      <c r="F747" s="86"/>
    </row>
    <row r="748" spans="3:6" ht="21" customHeight="1">
      <c r="C748" s="295"/>
      <c r="D748" s="3"/>
      <c r="E748" s="3"/>
      <c r="F748" s="86"/>
    </row>
    <row r="749" spans="3:6" ht="21" customHeight="1">
      <c r="C749" s="295"/>
      <c r="D749" s="3"/>
      <c r="E749" s="3"/>
      <c r="F749" s="86"/>
    </row>
    <row r="750" spans="3:6" ht="21" customHeight="1">
      <c r="C750" s="295"/>
      <c r="D750" s="3"/>
      <c r="E750" s="3"/>
      <c r="F750" s="86"/>
    </row>
    <row r="751" spans="3:6" ht="21" customHeight="1">
      <c r="C751" s="295"/>
      <c r="D751" s="3"/>
      <c r="E751" s="3"/>
      <c r="F751" s="86"/>
    </row>
    <row r="752" spans="3:6" ht="21" customHeight="1">
      <c r="C752" s="295"/>
      <c r="D752" s="3"/>
      <c r="E752" s="3"/>
      <c r="F752" s="86"/>
    </row>
    <row r="753" spans="3:6" ht="21" customHeight="1">
      <c r="C753" s="295"/>
      <c r="D753" s="3"/>
      <c r="E753" s="3"/>
      <c r="F753" s="86"/>
    </row>
    <row r="754" spans="3:6" ht="21" customHeight="1">
      <c r="C754" s="295"/>
      <c r="D754" s="3"/>
      <c r="E754" s="3"/>
      <c r="F754" s="86"/>
    </row>
    <row r="755" spans="3:6" ht="21" customHeight="1">
      <c r="C755" s="295"/>
      <c r="D755" s="3"/>
      <c r="E755" s="3"/>
      <c r="F755" s="86"/>
    </row>
    <row r="756" spans="3:6" ht="21" customHeight="1">
      <c r="C756" s="295"/>
      <c r="D756" s="3"/>
      <c r="E756" s="3"/>
      <c r="F756" s="86"/>
    </row>
    <row r="757" spans="3:6" ht="21" customHeight="1">
      <c r="C757" s="295"/>
      <c r="D757" s="3"/>
      <c r="E757" s="3"/>
      <c r="F757" s="86"/>
    </row>
    <row r="758" spans="3:6" ht="21" customHeight="1">
      <c r="C758" s="295"/>
      <c r="D758" s="3"/>
      <c r="E758" s="3"/>
      <c r="F758" s="86"/>
    </row>
    <row r="759" spans="3:6" ht="21" customHeight="1">
      <c r="C759" s="295"/>
      <c r="D759" s="3"/>
      <c r="E759" s="3"/>
      <c r="F759" s="86"/>
    </row>
    <row r="760" spans="3:6" ht="21" customHeight="1">
      <c r="C760" s="295"/>
      <c r="D760" s="3"/>
      <c r="E760" s="3"/>
      <c r="F760" s="86"/>
    </row>
    <row r="761" spans="3:6" ht="21" customHeight="1">
      <c r="C761" s="295"/>
      <c r="D761" s="3"/>
      <c r="E761" s="3"/>
      <c r="F761" s="86"/>
    </row>
    <row r="762" spans="3:6" ht="21" customHeight="1">
      <c r="C762" s="295"/>
      <c r="D762" s="3"/>
      <c r="E762" s="3"/>
      <c r="F762" s="86"/>
    </row>
    <row r="763" spans="3:6" ht="21" customHeight="1">
      <c r="C763" s="295"/>
      <c r="D763" s="3"/>
      <c r="E763" s="3"/>
      <c r="F763" s="86"/>
    </row>
    <row r="764" spans="3:6" ht="21" customHeight="1">
      <c r="C764" s="295"/>
      <c r="D764" s="3"/>
      <c r="E764" s="3"/>
      <c r="F764" s="86"/>
    </row>
    <row r="765" spans="3:6" ht="21" customHeight="1">
      <c r="C765" s="295"/>
      <c r="D765" s="3"/>
      <c r="E765" s="3"/>
      <c r="F765" s="86"/>
    </row>
    <row r="766" spans="3:6" ht="21" customHeight="1">
      <c r="C766" s="295"/>
      <c r="D766" s="3"/>
      <c r="E766" s="3"/>
      <c r="F766" s="86"/>
    </row>
    <row r="767" spans="3:6" ht="21" customHeight="1">
      <c r="C767" s="295"/>
      <c r="D767" s="3"/>
      <c r="E767" s="3"/>
      <c r="F767" s="86"/>
    </row>
    <row r="768" spans="3:6" ht="21" customHeight="1">
      <c r="C768" s="295"/>
      <c r="D768" s="3"/>
      <c r="E768" s="3"/>
      <c r="F768" s="86"/>
    </row>
    <row r="769" spans="3:6" ht="21" customHeight="1">
      <c r="C769" s="295"/>
      <c r="D769" s="3"/>
      <c r="E769" s="3"/>
      <c r="F769" s="86"/>
    </row>
    <row r="770" spans="3:6" ht="21" customHeight="1">
      <c r="C770" s="295"/>
      <c r="D770" s="3"/>
      <c r="E770" s="3"/>
      <c r="F770" s="86"/>
    </row>
    <row r="771" spans="3:6" ht="21" customHeight="1">
      <c r="C771" s="295"/>
      <c r="D771" s="3"/>
      <c r="E771" s="3"/>
      <c r="F771" s="86"/>
    </row>
    <row r="772" spans="3:6" ht="21" customHeight="1">
      <c r="C772" s="295"/>
      <c r="D772" s="3"/>
      <c r="E772" s="3"/>
      <c r="F772" s="86"/>
    </row>
    <row r="773" spans="3:6" ht="21" customHeight="1">
      <c r="C773" s="295"/>
      <c r="D773" s="3"/>
      <c r="E773" s="3"/>
      <c r="F773" s="86"/>
    </row>
    <row r="774" spans="3:6" ht="21" customHeight="1">
      <c r="C774" s="295"/>
      <c r="D774" s="3"/>
      <c r="E774" s="3"/>
      <c r="F774" s="86"/>
    </row>
    <row r="775" spans="3:6" ht="21" customHeight="1">
      <c r="C775" s="295"/>
      <c r="D775" s="3"/>
      <c r="E775" s="3"/>
      <c r="F775" s="86"/>
    </row>
    <row r="776" spans="3:6" ht="21" customHeight="1">
      <c r="C776" s="295"/>
      <c r="D776" s="3"/>
      <c r="E776" s="3"/>
      <c r="F776" s="86"/>
    </row>
    <row r="777" spans="3:6" ht="21" customHeight="1">
      <c r="C777" s="295"/>
      <c r="D777" s="3"/>
      <c r="E777" s="3"/>
      <c r="F777" s="86"/>
    </row>
    <row r="778" spans="3:6" ht="21" customHeight="1">
      <c r="C778" s="295"/>
      <c r="D778" s="3"/>
      <c r="E778" s="3"/>
      <c r="F778" s="86"/>
    </row>
    <row r="779" spans="3:6" ht="21" customHeight="1">
      <c r="C779" s="295"/>
      <c r="D779" s="3"/>
      <c r="E779" s="3"/>
      <c r="F779" s="86"/>
    </row>
    <row r="780" spans="3:6" ht="21" customHeight="1">
      <c r="C780" s="295"/>
      <c r="D780" s="3"/>
      <c r="E780" s="3"/>
      <c r="F780" s="86"/>
    </row>
    <row r="781" spans="3:6" ht="21" customHeight="1">
      <c r="C781" s="295"/>
      <c r="D781" s="3"/>
      <c r="E781" s="3"/>
      <c r="F781" s="86"/>
    </row>
    <row r="782" spans="3:6" ht="21" customHeight="1">
      <c r="C782" s="295"/>
      <c r="D782" s="3"/>
      <c r="E782" s="3"/>
      <c r="F782" s="86"/>
    </row>
    <row r="783" spans="3:6" ht="21" customHeight="1">
      <c r="C783" s="295"/>
      <c r="D783" s="3"/>
      <c r="E783" s="3"/>
      <c r="F783" s="86"/>
    </row>
    <row r="784" spans="3:6" ht="21" customHeight="1">
      <c r="C784" s="295"/>
      <c r="D784" s="3"/>
      <c r="E784" s="3"/>
      <c r="F784" s="86"/>
    </row>
    <row r="785" spans="3:6" ht="21" customHeight="1">
      <c r="C785" s="295"/>
      <c r="D785" s="3"/>
      <c r="E785" s="3"/>
      <c r="F785" s="86"/>
    </row>
    <row r="786" spans="3:6" ht="21" customHeight="1">
      <c r="C786" s="295"/>
      <c r="D786" s="3"/>
      <c r="E786" s="3"/>
      <c r="F786" s="86"/>
    </row>
    <row r="787" spans="3:6" ht="21" customHeight="1">
      <c r="C787" s="295"/>
      <c r="D787" s="3"/>
      <c r="E787" s="3"/>
      <c r="F787" s="86"/>
    </row>
    <row r="788" spans="3:6" ht="21" customHeight="1">
      <c r="C788" s="295"/>
      <c r="D788" s="3"/>
      <c r="E788" s="3"/>
      <c r="F788" s="86"/>
    </row>
    <row r="789" spans="3:6" ht="21" customHeight="1">
      <c r="C789" s="295"/>
      <c r="D789" s="3"/>
      <c r="E789" s="3"/>
      <c r="F789" s="86"/>
    </row>
    <row r="790" spans="3:6" ht="21" customHeight="1">
      <c r="C790" s="295"/>
      <c r="D790" s="3"/>
      <c r="E790" s="3"/>
      <c r="F790" s="86"/>
    </row>
    <row r="791" spans="3:6" ht="21" customHeight="1">
      <c r="C791" s="295"/>
      <c r="D791" s="3"/>
      <c r="E791" s="3"/>
      <c r="F791" s="86"/>
    </row>
    <row r="792" spans="3:6" ht="21" customHeight="1">
      <c r="C792" s="295"/>
      <c r="D792" s="3"/>
      <c r="E792" s="3"/>
      <c r="F792" s="86"/>
    </row>
    <row r="793" spans="3:6" ht="21" customHeight="1">
      <c r="C793" s="295"/>
      <c r="D793" s="3"/>
      <c r="E793" s="3"/>
      <c r="F793" s="86"/>
    </row>
    <row r="794" spans="3:6" ht="21" customHeight="1">
      <c r="C794" s="295"/>
      <c r="D794" s="3"/>
      <c r="E794" s="3"/>
      <c r="F794" s="86"/>
    </row>
    <row r="795" spans="3:6" ht="21" customHeight="1">
      <c r="C795" s="295"/>
      <c r="D795" s="3"/>
      <c r="E795" s="3"/>
      <c r="F795" s="86"/>
    </row>
    <row r="796" spans="3:6" ht="21" customHeight="1">
      <c r="C796" s="295"/>
      <c r="D796" s="3"/>
      <c r="E796" s="3"/>
      <c r="F796" s="86"/>
    </row>
    <row r="797" spans="3:6" ht="21" customHeight="1">
      <c r="C797" s="295"/>
      <c r="D797" s="3"/>
      <c r="E797" s="3"/>
      <c r="F797" s="86"/>
    </row>
    <row r="798" spans="3:6" ht="21" customHeight="1">
      <c r="C798" s="295"/>
      <c r="D798" s="3"/>
      <c r="E798" s="3"/>
      <c r="F798" s="86"/>
    </row>
    <row r="799" spans="3:6" ht="21" customHeight="1">
      <c r="C799" s="295"/>
      <c r="D799" s="3"/>
      <c r="E799" s="3"/>
      <c r="F799" s="86"/>
    </row>
    <row r="800" spans="3:6" ht="21" customHeight="1">
      <c r="C800" s="295"/>
      <c r="D800" s="3"/>
      <c r="E800" s="3"/>
      <c r="F800" s="86"/>
    </row>
    <row r="801" spans="3:6" ht="21" customHeight="1">
      <c r="C801" s="295"/>
      <c r="D801" s="3"/>
      <c r="E801" s="3"/>
      <c r="F801" s="86"/>
    </row>
    <row r="802" spans="3:6" ht="21" customHeight="1">
      <c r="C802" s="295"/>
      <c r="D802" s="3"/>
      <c r="E802" s="3"/>
      <c r="F802" s="86"/>
    </row>
    <row r="803" spans="3:6" ht="21" customHeight="1">
      <c r="C803" s="295"/>
      <c r="D803" s="3"/>
      <c r="E803" s="3"/>
      <c r="F803" s="86"/>
    </row>
    <row r="804" spans="3:6" ht="21" customHeight="1">
      <c r="C804" s="295"/>
      <c r="D804" s="3"/>
      <c r="E804" s="3"/>
      <c r="F804" s="86"/>
    </row>
    <row r="805" spans="3:6" ht="21" customHeight="1">
      <c r="C805" s="295"/>
      <c r="D805" s="3"/>
      <c r="E805" s="3"/>
      <c r="F805" s="86"/>
    </row>
    <row r="806" spans="3:6" ht="21" customHeight="1">
      <c r="C806" s="295"/>
      <c r="D806" s="3"/>
      <c r="E806" s="3"/>
      <c r="F806" s="86"/>
    </row>
    <row r="807" spans="3:6" ht="21" customHeight="1">
      <c r="C807" s="295"/>
      <c r="D807" s="3"/>
      <c r="E807" s="3"/>
      <c r="F807" s="86"/>
    </row>
    <row r="808" spans="3:6" ht="21" customHeight="1">
      <c r="C808" s="295"/>
      <c r="D808" s="3"/>
      <c r="E808" s="3"/>
      <c r="F808" s="86"/>
    </row>
    <row r="809" spans="3:6" ht="21" customHeight="1">
      <c r="C809" s="295"/>
      <c r="D809" s="3"/>
      <c r="E809" s="3"/>
      <c r="F809" s="86"/>
    </row>
    <row r="810" spans="3:6" ht="21" customHeight="1">
      <c r="C810" s="295"/>
      <c r="D810" s="3"/>
      <c r="E810" s="3"/>
      <c r="F810" s="86"/>
    </row>
    <row r="811" spans="3:6" ht="21" customHeight="1">
      <c r="C811" s="295"/>
      <c r="D811" s="3"/>
      <c r="E811" s="3"/>
      <c r="F811" s="86"/>
    </row>
    <row r="812" spans="3:6" ht="21" customHeight="1">
      <c r="C812" s="295"/>
      <c r="D812" s="3"/>
      <c r="E812" s="3"/>
      <c r="F812" s="86"/>
    </row>
    <row r="813" spans="3:6" ht="21" customHeight="1">
      <c r="C813" s="295"/>
      <c r="D813" s="3"/>
      <c r="E813" s="3"/>
      <c r="F813" s="86"/>
    </row>
    <row r="814" spans="3:6" ht="21" customHeight="1">
      <c r="C814" s="295"/>
      <c r="D814" s="3"/>
      <c r="E814" s="3"/>
      <c r="F814" s="86"/>
    </row>
    <row r="815" spans="3:6" ht="21" customHeight="1">
      <c r="C815" s="295"/>
      <c r="D815" s="3"/>
      <c r="E815" s="3"/>
      <c r="F815" s="86"/>
    </row>
    <row r="816" spans="3:6" ht="21" customHeight="1">
      <c r="C816" s="295"/>
      <c r="D816" s="3"/>
      <c r="E816" s="3"/>
      <c r="F816" s="86"/>
    </row>
    <row r="817" spans="3:6" ht="21" customHeight="1">
      <c r="C817" s="295"/>
      <c r="D817" s="3"/>
      <c r="E817" s="3"/>
      <c r="F817" s="86"/>
    </row>
    <row r="818" spans="3:6" ht="21" customHeight="1">
      <c r="C818" s="295"/>
      <c r="D818" s="3"/>
      <c r="E818" s="3"/>
      <c r="F818" s="86"/>
    </row>
    <row r="819" spans="3:6" ht="21" customHeight="1">
      <c r="C819" s="295"/>
      <c r="D819" s="3"/>
      <c r="E819" s="3"/>
      <c r="F819" s="86"/>
    </row>
    <row r="820" spans="3:6" ht="21" customHeight="1">
      <c r="C820" s="295"/>
      <c r="D820" s="3"/>
      <c r="E820" s="3"/>
      <c r="F820" s="86"/>
    </row>
    <row r="821" spans="3:6" ht="21" customHeight="1">
      <c r="C821" s="295"/>
      <c r="D821" s="3"/>
      <c r="E821" s="3"/>
      <c r="F821" s="86"/>
    </row>
    <row r="822" spans="3:6" ht="21" customHeight="1">
      <c r="C822" s="295"/>
      <c r="D822" s="3"/>
      <c r="E822" s="3"/>
      <c r="F822" s="86"/>
    </row>
    <row r="823" spans="3:6" ht="21" customHeight="1">
      <c r="C823" s="295"/>
      <c r="D823" s="3"/>
      <c r="E823" s="3"/>
      <c r="F823" s="86"/>
    </row>
    <row r="824" spans="3:6" ht="21" customHeight="1">
      <c r="C824" s="295"/>
      <c r="D824" s="3"/>
      <c r="E824" s="3"/>
      <c r="F824" s="86"/>
    </row>
    <row r="825" spans="3:6" ht="21" customHeight="1">
      <c r="C825" s="295"/>
      <c r="D825" s="3"/>
      <c r="E825" s="3"/>
      <c r="F825" s="86"/>
    </row>
    <row r="826" spans="3:6" ht="21" customHeight="1">
      <c r="C826" s="295"/>
      <c r="D826" s="3"/>
      <c r="E826" s="3"/>
      <c r="F826" s="86"/>
    </row>
    <row r="827" spans="3:6" ht="21" customHeight="1">
      <c r="C827" s="295"/>
      <c r="D827" s="3"/>
      <c r="E827" s="3"/>
      <c r="F827" s="86"/>
    </row>
    <row r="828" spans="3:6" ht="21" customHeight="1">
      <c r="C828" s="295"/>
      <c r="D828" s="3"/>
      <c r="E828" s="3"/>
      <c r="F828" s="86"/>
    </row>
    <row r="829" spans="3:6" ht="21" customHeight="1">
      <c r="C829" s="295"/>
      <c r="D829" s="3"/>
      <c r="E829" s="3"/>
      <c r="F829" s="86"/>
    </row>
    <row r="830" spans="3:6" ht="21" customHeight="1">
      <c r="C830" s="295"/>
      <c r="D830" s="3"/>
      <c r="E830" s="3"/>
      <c r="F830" s="86"/>
    </row>
    <row r="831" spans="3:6" ht="21" customHeight="1">
      <c r="C831" s="295"/>
      <c r="D831" s="3"/>
      <c r="E831" s="3"/>
      <c r="F831" s="86"/>
    </row>
    <row r="832" spans="3:6" ht="21" customHeight="1">
      <c r="C832" s="295"/>
      <c r="D832" s="3"/>
      <c r="E832" s="3"/>
      <c r="F832" s="86"/>
    </row>
    <row r="833" spans="3:6" ht="21" customHeight="1">
      <c r="C833" s="295"/>
      <c r="D833" s="3"/>
      <c r="E833" s="3"/>
      <c r="F833" s="86"/>
    </row>
    <row r="834" spans="3:6" ht="21" customHeight="1">
      <c r="C834" s="295"/>
      <c r="D834" s="3"/>
      <c r="E834" s="3"/>
      <c r="F834" s="86"/>
    </row>
    <row r="835" spans="3:6" ht="21" customHeight="1">
      <c r="C835" s="295"/>
      <c r="D835" s="3"/>
      <c r="E835" s="3"/>
      <c r="F835" s="86"/>
    </row>
    <row r="836" spans="3:6" ht="21" customHeight="1">
      <c r="C836" s="295"/>
      <c r="D836" s="3"/>
      <c r="E836" s="3"/>
      <c r="F836" s="86"/>
    </row>
    <row r="837" spans="3:6" ht="21" customHeight="1">
      <c r="C837" s="295"/>
      <c r="D837" s="3"/>
      <c r="E837" s="3"/>
      <c r="F837" s="86"/>
    </row>
    <row r="838" spans="3:6" ht="21" customHeight="1">
      <c r="C838" s="295"/>
      <c r="D838" s="3"/>
      <c r="E838" s="3"/>
      <c r="F838" s="86"/>
    </row>
    <row r="839" spans="3:6" ht="21" customHeight="1">
      <c r="C839" s="295"/>
      <c r="D839" s="3"/>
      <c r="E839" s="3"/>
      <c r="F839" s="86"/>
    </row>
    <row r="840" spans="3:6" ht="21" customHeight="1">
      <c r="C840" s="295"/>
      <c r="D840" s="3"/>
      <c r="E840" s="3"/>
      <c r="F840" s="86"/>
    </row>
    <row r="841" spans="3:6" ht="21" customHeight="1">
      <c r="C841" s="295"/>
      <c r="D841" s="3"/>
      <c r="E841" s="3"/>
      <c r="F841" s="86"/>
    </row>
    <row r="842" spans="3:6" ht="21" customHeight="1">
      <c r="C842" s="295"/>
      <c r="D842" s="3"/>
      <c r="E842" s="3"/>
      <c r="F842" s="86"/>
    </row>
    <row r="843" spans="3:6" ht="21" customHeight="1">
      <c r="C843" s="295"/>
      <c r="D843" s="3"/>
      <c r="E843" s="3"/>
      <c r="F843" s="86"/>
    </row>
    <row r="844" spans="3:6" ht="21" customHeight="1">
      <c r="C844" s="295"/>
      <c r="D844" s="3"/>
      <c r="E844" s="3"/>
      <c r="F844" s="86"/>
    </row>
    <row r="845" spans="3:6" ht="21" customHeight="1">
      <c r="C845" s="295"/>
      <c r="D845" s="3"/>
      <c r="E845" s="3"/>
      <c r="F845" s="86"/>
    </row>
    <row r="846" spans="3:6" ht="21" customHeight="1">
      <c r="C846" s="295"/>
      <c r="D846" s="3"/>
      <c r="E846" s="3"/>
      <c r="F846" s="86"/>
    </row>
    <row r="847" spans="3:6" ht="21" customHeight="1">
      <c r="C847" s="295"/>
      <c r="D847" s="3"/>
      <c r="E847" s="3"/>
      <c r="F847" s="86"/>
    </row>
    <row r="848" spans="3:6" ht="21" customHeight="1">
      <c r="C848" s="295"/>
      <c r="D848" s="3"/>
      <c r="E848" s="3"/>
      <c r="F848" s="86"/>
    </row>
    <row r="849" spans="3:6" ht="21" customHeight="1">
      <c r="C849" s="295"/>
      <c r="D849" s="3"/>
      <c r="E849" s="3"/>
      <c r="F849" s="86"/>
    </row>
    <row r="850" spans="3:6" ht="21" customHeight="1">
      <c r="C850" s="295"/>
      <c r="D850" s="3"/>
      <c r="E850" s="3"/>
      <c r="F850" s="86"/>
    </row>
    <row r="851" spans="3:6" ht="21" customHeight="1">
      <c r="C851" s="295"/>
      <c r="D851" s="3"/>
      <c r="E851" s="3"/>
      <c r="F851" s="86"/>
    </row>
    <row r="852" spans="3:6" ht="21" customHeight="1">
      <c r="C852" s="295"/>
      <c r="D852" s="3"/>
      <c r="E852" s="3"/>
      <c r="F852" s="86"/>
    </row>
    <row r="853" spans="3:6" ht="21" customHeight="1">
      <c r="C853" s="295"/>
      <c r="D853" s="3"/>
      <c r="E853" s="3"/>
      <c r="F853" s="86"/>
    </row>
    <row r="854" spans="3:6" ht="21" customHeight="1">
      <c r="C854" s="295"/>
      <c r="D854" s="3"/>
      <c r="E854" s="3"/>
      <c r="F854" s="86"/>
    </row>
    <row r="855" spans="3:6" ht="21" customHeight="1">
      <c r="C855" s="295"/>
      <c r="D855" s="3"/>
      <c r="E855" s="3"/>
      <c r="F855" s="86"/>
    </row>
    <row r="856" spans="3:6" ht="21" customHeight="1">
      <c r="C856" s="295"/>
      <c r="D856" s="3"/>
      <c r="E856" s="3"/>
      <c r="F856" s="86"/>
    </row>
    <row r="857" spans="3:6" ht="21" customHeight="1">
      <c r="C857" s="295"/>
      <c r="D857" s="3"/>
      <c r="E857" s="3"/>
      <c r="F857" s="86"/>
    </row>
    <row r="858" spans="3:6" ht="21" customHeight="1">
      <c r="C858" s="295"/>
      <c r="D858" s="3"/>
      <c r="E858" s="3"/>
      <c r="F858" s="86"/>
    </row>
    <row r="859" spans="3:6" ht="21" customHeight="1">
      <c r="C859" s="295"/>
      <c r="D859" s="3"/>
      <c r="E859" s="3"/>
      <c r="F859" s="86"/>
    </row>
    <row r="860" spans="3:6" ht="21" customHeight="1">
      <c r="C860" s="295"/>
      <c r="D860" s="3"/>
      <c r="E860" s="3"/>
      <c r="F860" s="86"/>
    </row>
    <row r="861" spans="3:6" ht="21" customHeight="1">
      <c r="C861" s="295"/>
      <c r="D861" s="3"/>
      <c r="E861" s="3"/>
      <c r="F861" s="86"/>
    </row>
    <row r="862" spans="3:6" ht="21" customHeight="1">
      <c r="C862" s="295"/>
      <c r="D862" s="3"/>
      <c r="E862" s="3"/>
      <c r="F862" s="86"/>
    </row>
    <row r="863" spans="3:6" ht="21" customHeight="1">
      <c r="C863" s="295"/>
      <c r="D863" s="3"/>
      <c r="E863" s="3"/>
      <c r="F863" s="86"/>
    </row>
    <row r="864" spans="3:6" ht="21" customHeight="1">
      <c r="C864" s="295"/>
      <c r="D864" s="3"/>
      <c r="E864" s="3"/>
      <c r="F864" s="86"/>
    </row>
    <row r="865" spans="3:6" ht="21" customHeight="1">
      <c r="C865" s="295"/>
      <c r="D865" s="3"/>
      <c r="E865" s="3"/>
      <c r="F865" s="86"/>
    </row>
    <row r="866" spans="3:6" ht="21" customHeight="1">
      <c r="C866" s="295"/>
      <c r="D866" s="3"/>
      <c r="E866" s="3"/>
      <c r="F866" s="86"/>
    </row>
    <row r="867" spans="3:6" ht="21" customHeight="1">
      <c r="C867" s="295"/>
      <c r="D867" s="3"/>
      <c r="E867" s="3"/>
      <c r="F867" s="86"/>
    </row>
    <row r="868" spans="3:6" ht="21" customHeight="1">
      <c r="C868" s="295"/>
      <c r="D868" s="3"/>
      <c r="E868" s="3"/>
      <c r="F868" s="86"/>
    </row>
    <row r="869" spans="3:6" ht="21" customHeight="1">
      <c r="C869" s="295"/>
      <c r="D869" s="3"/>
      <c r="E869" s="3"/>
      <c r="F869" s="86"/>
    </row>
    <row r="870" spans="3:6" ht="21" customHeight="1">
      <c r="C870" s="295"/>
      <c r="D870" s="3"/>
      <c r="E870" s="3"/>
      <c r="F870" s="86"/>
    </row>
    <row r="871" spans="3:6" ht="21" customHeight="1">
      <c r="C871" s="295"/>
      <c r="D871" s="3"/>
      <c r="E871" s="3"/>
      <c r="F871" s="86"/>
    </row>
    <row r="872" spans="3:6" ht="21" customHeight="1">
      <c r="C872" s="295"/>
      <c r="D872" s="3"/>
      <c r="E872" s="3"/>
      <c r="F872" s="86"/>
    </row>
    <row r="873" spans="3:6" ht="21" customHeight="1">
      <c r="C873" s="295"/>
      <c r="D873" s="3"/>
      <c r="E873" s="3"/>
      <c r="F873" s="86"/>
    </row>
    <row r="874" spans="3:6" ht="21" customHeight="1">
      <c r="C874" s="295"/>
      <c r="D874" s="3"/>
      <c r="E874" s="3"/>
      <c r="F874" s="86"/>
    </row>
    <row r="875" spans="3:6" ht="21" customHeight="1">
      <c r="C875" s="295"/>
      <c r="D875" s="3"/>
      <c r="E875" s="3"/>
      <c r="F875" s="86"/>
    </row>
    <row r="876" spans="3:6" ht="21" customHeight="1">
      <c r="C876" s="295"/>
      <c r="D876" s="3"/>
      <c r="E876" s="3"/>
      <c r="F876" s="86"/>
    </row>
    <row r="877" spans="3:6" ht="21" customHeight="1">
      <c r="C877" s="295"/>
      <c r="D877" s="3"/>
      <c r="E877" s="3"/>
      <c r="F877" s="86"/>
    </row>
    <row r="878" spans="3:6" ht="21" customHeight="1">
      <c r="C878" s="295"/>
      <c r="D878" s="3"/>
      <c r="E878" s="3"/>
      <c r="F878" s="86"/>
    </row>
    <row r="879" spans="3:6" ht="21" customHeight="1">
      <c r="C879" s="295"/>
      <c r="D879" s="3"/>
      <c r="E879" s="3"/>
      <c r="F879" s="86"/>
    </row>
    <row r="880" spans="3:6" ht="21" customHeight="1">
      <c r="C880" s="295"/>
      <c r="D880" s="3"/>
      <c r="E880" s="3"/>
      <c r="F880" s="86"/>
    </row>
    <row r="881" spans="3:6" ht="21" customHeight="1">
      <c r="C881" s="295"/>
      <c r="D881" s="3"/>
      <c r="E881" s="3"/>
      <c r="F881" s="86"/>
    </row>
    <row r="882" spans="3:6" ht="21" customHeight="1">
      <c r="C882" s="295"/>
      <c r="D882" s="3"/>
      <c r="E882" s="3"/>
      <c r="F882" s="86"/>
    </row>
    <row r="883" spans="3:6" ht="21" customHeight="1">
      <c r="C883" s="295"/>
      <c r="D883" s="3"/>
      <c r="E883" s="3"/>
      <c r="F883" s="86"/>
    </row>
    <row r="884" spans="3:6" ht="21" customHeight="1">
      <c r="C884" s="295"/>
      <c r="D884" s="3"/>
      <c r="E884" s="3"/>
      <c r="F884" s="86"/>
    </row>
    <row r="885" spans="3:6" ht="21" customHeight="1">
      <c r="C885" s="295"/>
      <c r="D885" s="3"/>
      <c r="E885" s="3"/>
      <c r="F885" s="86"/>
    </row>
    <row r="886" spans="3:6" ht="21" customHeight="1">
      <c r="C886" s="295"/>
      <c r="D886" s="3"/>
      <c r="E886" s="3"/>
      <c r="F886" s="86"/>
    </row>
    <row r="887" spans="3:6" ht="21" customHeight="1">
      <c r="C887" s="295"/>
      <c r="D887" s="3"/>
      <c r="E887" s="3"/>
      <c r="F887" s="86"/>
    </row>
    <row r="888" spans="3:6" ht="21" customHeight="1">
      <c r="C888" s="295"/>
      <c r="D888" s="3"/>
      <c r="E888" s="3"/>
      <c r="F888" s="86"/>
    </row>
    <row r="889" spans="3:6" ht="21" customHeight="1">
      <c r="C889" s="295"/>
      <c r="D889" s="3"/>
      <c r="E889" s="3"/>
      <c r="F889" s="86"/>
    </row>
    <row r="890" spans="3:6" ht="21" customHeight="1">
      <c r="C890" s="295"/>
      <c r="D890" s="3"/>
      <c r="E890" s="3"/>
      <c r="F890" s="86"/>
    </row>
    <row r="891" spans="3:6" ht="21" customHeight="1">
      <c r="C891" s="295"/>
      <c r="D891" s="3"/>
      <c r="E891" s="3"/>
      <c r="F891" s="86"/>
    </row>
    <row r="892" spans="3:6" ht="21" customHeight="1">
      <c r="C892" s="295"/>
      <c r="D892" s="3"/>
      <c r="E892" s="3"/>
      <c r="F892" s="86"/>
    </row>
    <row r="893" spans="3:6" ht="21" customHeight="1">
      <c r="C893" s="295"/>
      <c r="D893" s="3"/>
      <c r="E893" s="3"/>
      <c r="F893" s="86"/>
    </row>
    <row r="894" spans="3:6" ht="21" customHeight="1">
      <c r="C894" s="295"/>
      <c r="D894" s="3"/>
      <c r="E894" s="3"/>
      <c r="F894" s="86"/>
    </row>
    <row r="895" spans="3:6" ht="21" customHeight="1">
      <c r="C895" s="295"/>
      <c r="D895" s="3"/>
      <c r="E895" s="3"/>
      <c r="F895" s="86"/>
    </row>
    <row r="896" spans="3:6" ht="21" customHeight="1">
      <c r="C896" s="295"/>
      <c r="D896" s="3"/>
      <c r="E896" s="3"/>
      <c r="F896" s="86"/>
    </row>
    <row r="897" spans="3:6" ht="21" customHeight="1">
      <c r="C897" s="295"/>
      <c r="D897" s="3"/>
      <c r="E897" s="3"/>
      <c r="F897" s="86"/>
    </row>
    <row r="898" spans="3:6" ht="21" customHeight="1">
      <c r="C898" s="295"/>
      <c r="D898" s="3"/>
      <c r="E898" s="3"/>
      <c r="F898" s="86"/>
    </row>
    <row r="899" spans="3:6" ht="21" customHeight="1">
      <c r="C899" s="295"/>
      <c r="D899" s="3"/>
      <c r="E899" s="3"/>
      <c r="F899" s="86"/>
    </row>
    <row r="900" spans="3:6" ht="21" customHeight="1">
      <c r="C900" s="295"/>
      <c r="D900" s="3"/>
      <c r="E900" s="3"/>
      <c r="F900" s="86"/>
    </row>
    <row r="901" spans="3:6" ht="21" customHeight="1">
      <c r="C901" s="295"/>
      <c r="D901" s="3"/>
      <c r="E901" s="3"/>
      <c r="F901" s="86"/>
    </row>
    <row r="902" spans="3:6" ht="21" customHeight="1">
      <c r="C902" s="295"/>
      <c r="D902" s="3"/>
      <c r="E902" s="3"/>
      <c r="F902" s="86"/>
    </row>
    <row r="903" spans="3:6" ht="21" customHeight="1">
      <c r="C903" s="295"/>
      <c r="D903" s="3"/>
      <c r="E903" s="3"/>
      <c r="F903" s="86"/>
    </row>
    <row r="904" spans="3:6" ht="21" customHeight="1">
      <c r="C904" s="295"/>
      <c r="D904" s="3"/>
      <c r="E904" s="3"/>
      <c r="F904" s="86"/>
    </row>
    <row r="905" spans="3:6" ht="21" customHeight="1">
      <c r="C905" s="295"/>
      <c r="D905" s="3"/>
      <c r="E905" s="3"/>
      <c r="F905" s="86"/>
    </row>
    <row r="906" spans="3:6" ht="21" customHeight="1">
      <c r="C906" s="295"/>
      <c r="D906" s="3"/>
      <c r="E906" s="3"/>
      <c r="F906" s="86"/>
    </row>
    <row r="907" spans="3:6" ht="21" customHeight="1">
      <c r="C907" s="295"/>
      <c r="D907" s="3"/>
      <c r="E907" s="3"/>
      <c r="F907" s="86"/>
    </row>
    <row r="908" spans="3:6" ht="21" customHeight="1">
      <c r="C908" s="295"/>
      <c r="D908" s="3"/>
      <c r="E908" s="3"/>
      <c r="F908" s="86"/>
    </row>
    <row r="909" spans="3:6" ht="21" customHeight="1">
      <c r="C909" s="295"/>
      <c r="D909" s="3"/>
      <c r="E909" s="3"/>
      <c r="F909" s="86"/>
    </row>
    <row r="910" spans="3:6" ht="21" customHeight="1">
      <c r="C910" s="295"/>
      <c r="D910" s="3"/>
      <c r="E910" s="3"/>
      <c r="F910" s="86"/>
    </row>
    <row r="911" spans="3:6" ht="21" customHeight="1">
      <c r="C911" s="295"/>
      <c r="D911" s="3"/>
      <c r="E911" s="3"/>
      <c r="F911" s="86"/>
    </row>
    <row r="912" spans="3:6" ht="21" customHeight="1">
      <c r="C912" s="295"/>
      <c r="D912" s="3"/>
      <c r="E912" s="3"/>
      <c r="F912" s="86"/>
    </row>
    <row r="913" spans="3:6" ht="21" customHeight="1">
      <c r="C913" s="295"/>
      <c r="D913" s="3"/>
      <c r="E913" s="3"/>
      <c r="F913" s="86"/>
    </row>
    <row r="914" spans="3:6" ht="21" customHeight="1">
      <c r="C914" s="295"/>
      <c r="D914" s="3"/>
      <c r="E914" s="3"/>
      <c r="F914" s="86"/>
    </row>
    <row r="915" spans="3:6" ht="21" customHeight="1">
      <c r="C915" s="295"/>
      <c r="D915" s="3"/>
      <c r="E915" s="3"/>
      <c r="F915" s="86"/>
    </row>
    <row r="916" spans="3:6" ht="21" customHeight="1">
      <c r="C916" s="295"/>
      <c r="D916" s="3"/>
      <c r="E916" s="3"/>
      <c r="F916" s="86"/>
    </row>
    <row r="917" spans="3:6" ht="21" customHeight="1">
      <c r="C917" s="295"/>
      <c r="D917" s="3"/>
      <c r="E917" s="3"/>
      <c r="F917" s="86"/>
    </row>
    <row r="918" spans="3:6" ht="21" customHeight="1">
      <c r="C918" s="295"/>
      <c r="D918" s="3"/>
      <c r="E918" s="3"/>
      <c r="F918" s="86"/>
    </row>
    <row r="919" spans="3:6" ht="21" customHeight="1">
      <c r="C919" s="295"/>
      <c r="D919" s="3"/>
      <c r="E919" s="3"/>
      <c r="F919" s="86"/>
    </row>
    <row r="920" spans="3:6" ht="21" customHeight="1">
      <c r="C920" s="295"/>
      <c r="D920" s="3"/>
      <c r="E920" s="3"/>
      <c r="F920" s="86"/>
    </row>
    <row r="921" spans="3:6" ht="21" customHeight="1">
      <c r="C921" s="295"/>
      <c r="D921" s="3"/>
      <c r="E921" s="3"/>
      <c r="F921" s="86"/>
    </row>
    <row r="922" spans="3:6" ht="21" customHeight="1">
      <c r="C922" s="295"/>
      <c r="D922" s="3"/>
      <c r="E922" s="3"/>
      <c r="F922" s="86"/>
    </row>
    <row r="923" spans="3:6" ht="21" customHeight="1">
      <c r="C923" s="295"/>
      <c r="D923" s="3"/>
      <c r="E923" s="3"/>
      <c r="F923" s="86"/>
    </row>
    <row r="924" spans="3:6" ht="21" customHeight="1">
      <c r="C924" s="295"/>
      <c r="D924" s="3"/>
      <c r="E924" s="3"/>
      <c r="F924" s="86"/>
    </row>
    <row r="925" spans="3:6" ht="21" customHeight="1">
      <c r="C925" s="295"/>
      <c r="D925" s="3"/>
      <c r="E925" s="3"/>
      <c r="F925" s="86"/>
    </row>
    <row r="926" spans="3:6" ht="21" customHeight="1">
      <c r="C926" s="295"/>
      <c r="D926" s="3"/>
      <c r="E926" s="3"/>
      <c r="F926" s="86"/>
    </row>
    <row r="927" spans="3:6" ht="21" customHeight="1">
      <c r="C927" s="295"/>
      <c r="D927" s="3"/>
      <c r="E927" s="3"/>
      <c r="F927" s="86"/>
    </row>
    <row r="928" spans="3:6" ht="21" customHeight="1">
      <c r="C928" s="295"/>
      <c r="D928" s="3"/>
      <c r="E928" s="3"/>
      <c r="F928" s="86"/>
    </row>
    <row r="929" spans="3:6" ht="21" customHeight="1">
      <c r="C929" s="295"/>
      <c r="D929" s="3"/>
      <c r="E929" s="3"/>
      <c r="F929" s="86"/>
    </row>
    <row r="930" spans="3:6" ht="21" customHeight="1">
      <c r="C930" s="295"/>
      <c r="D930" s="3"/>
      <c r="E930" s="3"/>
      <c r="F930" s="86"/>
    </row>
    <row r="931" spans="3:6" ht="21" customHeight="1">
      <c r="C931" s="295"/>
      <c r="D931" s="3"/>
      <c r="E931" s="3"/>
      <c r="F931" s="86"/>
    </row>
    <row r="932" spans="3:6" ht="21" customHeight="1">
      <c r="C932" s="295"/>
      <c r="D932" s="3"/>
      <c r="E932" s="3"/>
      <c r="F932" s="86"/>
    </row>
    <row r="933" spans="3:6" ht="21" customHeight="1">
      <c r="C933" s="295"/>
      <c r="D933" s="3"/>
      <c r="E933" s="3"/>
      <c r="F933" s="86"/>
    </row>
    <row r="934" spans="3:6" ht="21" customHeight="1">
      <c r="C934" s="295"/>
      <c r="D934" s="3"/>
      <c r="E934" s="3"/>
      <c r="F934" s="86"/>
    </row>
    <row r="935" spans="3:6" ht="21" customHeight="1">
      <c r="C935" s="295"/>
      <c r="D935" s="3"/>
      <c r="E935" s="3"/>
      <c r="F935" s="86"/>
    </row>
    <row r="936" spans="3:6" ht="21" customHeight="1">
      <c r="C936" s="295"/>
      <c r="D936" s="3"/>
      <c r="E936" s="3"/>
      <c r="F936" s="86"/>
    </row>
    <row r="937" spans="3:6" ht="21" customHeight="1">
      <c r="C937" s="295"/>
      <c r="D937" s="3"/>
      <c r="E937" s="3"/>
      <c r="F937" s="86"/>
    </row>
    <row r="938" spans="3:6" ht="21" customHeight="1">
      <c r="C938" s="295"/>
      <c r="D938" s="3"/>
      <c r="E938" s="3"/>
      <c r="F938" s="86"/>
    </row>
    <row r="939" spans="3:6" ht="21" customHeight="1">
      <c r="C939" s="295"/>
      <c r="D939" s="3"/>
      <c r="E939" s="3"/>
      <c r="F939" s="86"/>
    </row>
    <row r="940" spans="3:6" ht="21" customHeight="1">
      <c r="C940" s="295"/>
      <c r="D940" s="3"/>
      <c r="E940" s="3"/>
      <c r="F940" s="86"/>
    </row>
    <row r="941" spans="3:6" ht="21" customHeight="1">
      <c r="C941" s="295"/>
      <c r="D941" s="3"/>
      <c r="E941" s="3"/>
      <c r="F941" s="86"/>
    </row>
    <row r="942" spans="3:6" ht="21" customHeight="1">
      <c r="C942" s="295"/>
      <c r="D942" s="3"/>
      <c r="E942" s="3"/>
      <c r="F942" s="86"/>
    </row>
    <row r="943" spans="3:6" ht="21" customHeight="1">
      <c r="C943" s="295"/>
      <c r="D943" s="3"/>
      <c r="E943" s="3"/>
      <c r="F943" s="86"/>
    </row>
    <row r="944" spans="3:6" ht="21" customHeight="1">
      <c r="C944" s="295"/>
      <c r="D944" s="3"/>
      <c r="E944" s="3"/>
      <c r="F944" s="86"/>
    </row>
    <row r="945" spans="3:6" ht="21" customHeight="1">
      <c r="C945" s="295"/>
      <c r="D945" s="3"/>
      <c r="E945" s="3"/>
      <c r="F945" s="86"/>
    </row>
    <row r="946" spans="3:6" ht="21" customHeight="1">
      <c r="C946" s="295"/>
      <c r="D946" s="3"/>
      <c r="E946" s="3"/>
      <c r="F946" s="86"/>
    </row>
    <row r="947" spans="3:6" ht="21" customHeight="1">
      <c r="C947" s="295"/>
      <c r="D947" s="3"/>
      <c r="E947" s="3"/>
      <c r="F947" s="86"/>
    </row>
    <row r="948" spans="3:6" ht="21" customHeight="1">
      <c r="C948" s="295"/>
      <c r="D948" s="3"/>
      <c r="E948" s="3"/>
      <c r="F948" s="86"/>
    </row>
    <row r="949" spans="3:6" ht="21" customHeight="1">
      <c r="C949" s="295"/>
      <c r="D949" s="3"/>
      <c r="E949" s="3"/>
      <c r="F949" s="86"/>
    </row>
    <row r="950" spans="3:6" ht="21" customHeight="1">
      <c r="C950" s="295"/>
      <c r="D950" s="3"/>
      <c r="E950" s="3"/>
      <c r="F950" s="86"/>
    </row>
    <row r="951" spans="3:6" ht="21" customHeight="1">
      <c r="C951" s="295"/>
      <c r="D951" s="3"/>
      <c r="E951" s="3"/>
      <c r="F951" s="86"/>
    </row>
    <row r="952" spans="3:6" ht="21" customHeight="1">
      <c r="C952" s="295"/>
      <c r="D952" s="3"/>
      <c r="E952" s="3"/>
      <c r="F952" s="86"/>
    </row>
    <row r="953" spans="3:6" ht="21" customHeight="1">
      <c r="C953" s="295"/>
      <c r="D953" s="3"/>
      <c r="E953" s="3"/>
      <c r="F953" s="86"/>
    </row>
    <row r="954" spans="3:6" ht="21" customHeight="1">
      <c r="C954" s="295"/>
      <c r="D954" s="3"/>
      <c r="E954" s="3"/>
      <c r="F954" s="86"/>
    </row>
    <row r="955" spans="3:6" ht="21" customHeight="1">
      <c r="C955" s="295"/>
      <c r="D955" s="3"/>
      <c r="E955" s="3"/>
      <c r="F955" s="86"/>
    </row>
    <row r="956" spans="3:6" ht="21" customHeight="1">
      <c r="C956" s="295"/>
      <c r="D956" s="3"/>
      <c r="E956" s="3"/>
      <c r="F956" s="86"/>
    </row>
    <row r="957" spans="3:6" ht="21" customHeight="1">
      <c r="C957" s="295"/>
      <c r="D957" s="3"/>
      <c r="E957" s="3"/>
      <c r="F957" s="86"/>
    </row>
    <row r="958" spans="3:6" ht="21" customHeight="1">
      <c r="C958" s="295"/>
      <c r="D958" s="3"/>
      <c r="E958" s="3"/>
      <c r="F958" s="86"/>
    </row>
    <row r="959" spans="3:6" ht="21" customHeight="1">
      <c r="C959" s="295"/>
      <c r="D959" s="3"/>
      <c r="E959" s="3"/>
      <c r="F959" s="86"/>
    </row>
    <row r="960" spans="3:6" ht="21" customHeight="1">
      <c r="C960" s="295"/>
      <c r="D960" s="3"/>
      <c r="E960" s="3"/>
      <c r="F960" s="86"/>
    </row>
    <row r="961" spans="3:6" ht="21" customHeight="1">
      <c r="C961" s="295"/>
      <c r="D961" s="3"/>
      <c r="E961" s="3"/>
      <c r="F961" s="86"/>
    </row>
    <row r="962" spans="3:6" ht="21" customHeight="1">
      <c r="C962" s="295"/>
      <c r="D962" s="3"/>
      <c r="E962" s="3"/>
      <c r="F962" s="86"/>
    </row>
    <row r="963" spans="3:6" ht="21" customHeight="1">
      <c r="C963" s="295"/>
      <c r="D963" s="3"/>
      <c r="E963" s="3"/>
      <c r="F963" s="86"/>
    </row>
    <row r="964" spans="3:6" ht="21" customHeight="1">
      <c r="C964" s="295"/>
      <c r="D964" s="3"/>
      <c r="E964" s="3"/>
      <c r="F964" s="86"/>
    </row>
    <row r="965" spans="3:6" ht="21" customHeight="1">
      <c r="C965" s="295"/>
      <c r="D965" s="3"/>
      <c r="E965" s="3"/>
      <c r="F965" s="86"/>
    </row>
    <row r="966" spans="3:6" ht="21" customHeight="1">
      <c r="C966" s="295"/>
      <c r="D966" s="3"/>
      <c r="E966" s="3"/>
      <c r="F966" s="86"/>
    </row>
    <row r="967" spans="3:6" ht="21" customHeight="1">
      <c r="C967" s="295"/>
      <c r="D967" s="3"/>
      <c r="E967" s="3"/>
      <c r="F967" s="86"/>
    </row>
    <row r="968" spans="3:6" ht="21" customHeight="1">
      <c r="C968" s="295"/>
      <c r="D968" s="3"/>
      <c r="E968" s="3"/>
      <c r="F968" s="86"/>
    </row>
    <row r="969" spans="3:6" ht="21" customHeight="1">
      <c r="C969" s="295"/>
      <c r="D969" s="3"/>
      <c r="E969" s="3"/>
      <c r="F969" s="86"/>
    </row>
    <row r="970" spans="3:6" ht="21" customHeight="1">
      <c r="C970" s="295"/>
      <c r="D970" s="3"/>
      <c r="E970" s="3"/>
      <c r="F970" s="86"/>
    </row>
    <row r="971" spans="3:6" ht="21" customHeight="1">
      <c r="C971" s="295"/>
      <c r="D971" s="3"/>
      <c r="E971" s="3"/>
      <c r="F971" s="86"/>
    </row>
    <row r="972" spans="3:6" ht="21" customHeight="1">
      <c r="C972" s="295"/>
      <c r="D972" s="3"/>
      <c r="E972" s="3"/>
      <c r="F972" s="86"/>
    </row>
    <row r="973" spans="3:6" ht="21" customHeight="1">
      <c r="C973" s="295"/>
      <c r="D973" s="3"/>
      <c r="E973" s="3"/>
      <c r="F973" s="86"/>
    </row>
    <row r="974" spans="3:6" ht="21" customHeight="1">
      <c r="C974" s="295"/>
      <c r="D974" s="3"/>
      <c r="E974" s="3"/>
      <c r="F974" s="86"/>
    </row>
    <row r="975" spans="3:6" ht="21" customHeight="1">
      <c r="C975" s="295"/>
      <c r="D975" s="3"/>
      <c r="E975" s="3"/>
      <c r="F975" s="86"/>
    </row>
    <row r="976" spans="3:6" ht="21" customHeight="1">
      <c r="C976" s="295"/>
      <c r="D976" s="3"/>
      <c r="E976" s="3"/>
      <c r="F976" s="86"/>
    </row>
    <row r="977" spans="3:6" ht="21" customHeight="1">
      <c r="C977" s="295"/>
      <c r="D977" s="3"/>
      <c r="E977" s="3"/>
      <c r="F977" s="86"/>
    </row>
    <row r="978" spans="3:6" ht="21" customHeight="1">
      <c r="C978" s="295"/>
      <c r="D978" s="3"/>
      <c r="E978" s="3"/>
      <c r="F978" s="86"/>
    </row>
    <row r="979" spans="3:6" ht="21" customHeight="1">
      <c r="C979" s="295"/>
      <c r="D979" s="3"/>
      <c r="E979" s="3"/>
      <c r="F979" s="86"/>
    </row>
    <row r="980" spans="3:6" ht="21" customHeight="1">
      <c r="C980" s="295"/>
      <c r="D980" s="3"/>
      <c r="E980" s="3"/>
      <c r="F980" s="86"/>
    </row>
    <row r="981" spans="3:6" ht="21" customHeight="1">
      <c r="C981" s="295"/>
      <c r="D981" s="3"/>
      <c r="E981" s="3"/>
      <c r="F981" s="86"/>
    </row>
    <row r="982" spans="3:6" ht="21" customHeight="1">
      <c r="C982" s="295"/>
      <c r="D982" s="3"/>
      <c r="E982" s="3"/>
      <c r="F982" s="86"/>
    </row>
    <row r="983" spans="3:6" ht="21" customHeight="1">
      <c r="C983" s="295"/>
      <c r="D983" s="3"/>
      <c r="E983" s="3"/>
      <c r="F983" s="86"/>
    </row>
    <row r="984" spans="3:6" ht="21" customHeight="1">
      <c r="C984" s="295"/>
      <c r="D984" s="3"/>
      <c r="E984" s="3"/>
      <c r="F984" s="86"/>
    </row>
    <row r="985" spans="3:6" ht="21" customHeight="1">
      <c r="C985" s="295"/>
      <c r="D985" s="3"/>
      <c r="E985" s="3"/>
      <c r="F985" s="86"/>
    </row>
    <row r="986" spans="3:6" ht="21" customHeight="1">
      <c r="C986" s="295"/>
      <c r="D986" s="3"/>
      <c r="E986" s="3"/>
      <c r="F986" s="86"/>
    </row>
    <row r="987" spans="3:6" ht="21" customHeight="1">
      <c r="C987" s="295"/>
      <c r="D987" s="3"/>
      <c r="E987" s="3"/>
      <c r="F987" s="86"/>
    </row>
    <row r="988" spans="3:6" ht="21" customHeight="1">
      <c r="C988" s="295"/>
      <c r="D988" s="3"/>
      <c r="E988" s="3"/>
      <c r="F988" s="86"/>
    </row>
    <row r="989" spans="3:6" ht="21" customHeight="1">
      <c r="C989" s="295"/>
      <c r="D989" s="3"/>
      <c r="E989" s="3"/>
      <c r="F989" s="86"/>
    </row>
    <row r="990" spans="3:6" ht="21" customHeight="1">
      <c r="C990" s="295"/>
      <c r="D990" s="3"/>
      <c r="E990" s="3"/>
      <c r="F990" s="86"/>
    </row>
    <row r="991" spans="3:6" ht="21" customHeight="1">
      <c r="C991" s="295"/>
      <c r="D991" s="3"/>
      <c r="E991" s="3"/>
      <c r="F991" s="86"/>
    </row>
    <row r="992" spans="3:6" ht="21" customHeight="1">
      <c r="C992" s="295"/>
      <c r="D992" s="3"/>
      <c r="E992" s="3"/>
      <c r="F992" s="86"/>
    </row>
    <row r="993" spans="3:6" ht="21" customHeight="1">
      <c r="C993" s="295"/>
      <c r="D993" s="3"/>
      <c r="E993" s="3"/>
      <c r="F993" s="86"/>
    </row>
    <row r="994" spans="3:6" ht="21" customHeight="1">
      <c r="C994" s="295"/>
      <c r="D994" s="3"/>
      <c r="E994" s="3"/>
      <c r="F994" s="86"/>
    </row>
    <row r="995" spans="3:6" ht="21" customHeight="1">
      <c r="C995" s="295"/>
      <c r="D995" s="3"/>
      <c r="E995" s="3"/>
      <c r="F995" s="86"/>
    </row>
    <row r="996" spans="3:6" ht="21" customHeight="1">
      <c r="C996" s="295"/>
      <c r="D996" s="3"/>
      <c r="E996" s="3"/>
      <c r="F996" s="86"/>
    </row>
    <row r="997" spans="3:6" ht="21" customHeight="1">
      <c r="C997" s="295"/>
      <c r="D997" s="3"/>
      <c r="F997" s="86"/>
    </row>
    <row r="998" spans="3:6" ht="21" customHeight="1">
      <c r="C998" s="295"/>
      <c r="D998" s="3"/>
      <c r="F998" s="86"/>
    </row>
    <row r="999" spans="3:6" ht="21" customHeight="1">
      <c r="C999" s="295"/>
      <c r="D999" s="3"/>
      <c r="F999" s="86"/>
    </row>
    <row r="1013" spans="1:6" s="76" customFormat="1" ht="21" customHeight="1">
      <c r="A1013" s="3"/>
      <c r="B1013" s="3"/>
      <c r="C1013" s="294"/>
      <c r="D1013" s="72"/>
      <c r="E1013" s="72"/>
      <c r="F1013" s="94"/>
    </row>
    <row r="1014" spans="1:6" s="76" customFormat="1" ht="21" customHeight="1">
      <c r="A1014" s="3"/>
      <c r="B1014" s="3"/>
      <c r="C1014" s="294"/>
      <c r="D1014" s="72"/>
      <c r="E1014" s="72"/>
      <c r="F1014" s="94"/>
    </row>
    <row r="1015" spans="1:6" s="76" customFormat="1" ht="21" customHeight="1">
      <c r="A1015" s="3"/>
      <c r="B1015" s="3"/>
      <c r="C1015" s="294"/>
      <c r="D1015" s="72"/>
      <c r="E1015" s="72"/>
      <c r="F1015" s="94"/>
    </row>
    <row r="1016" spans="1:6" s="76" customFormat="1" ht="21" customHeight="1">
      <c r="A1016" s="3"/>
      <c r="B1016" s="3"/>
      <c r="C1016" s="294"/>
      <c r="D1016" s="72"/>
      <c r="E1016" s="72"/>
      <c r="F1016" s="94"/>
    </row>
    <row r="1017" spans="1:6" s="76" customFormat="1" ht="21" customHeight="1">
      <c r="A1017" s="3"/>
      <c r="B1017" s="3"/>
      <c r="C1017" s="294"/>
      <c r="D1017" s="72"/>
      <c r="E1017" s="72"/>
      <c r="F1017" s="94"/>
    </row>
    <row r="1018" spans="1:6" s="76" customFormat="1" ht="21" customHeight="1">
      <c r="A1018" s="3"/>
      <c r="B1018" s="3"/>
      <c r="C1018" s="294"/>
      <c r="D1018" s="72"/>
      <c r="E1018" s="72"/>
      <c r="F1018" s="94"/>
    </row>
    <row r="1019" spans="1:6" s="76" customFormat="1" ht="21" customHeight="1">
      <c r="A1019" s="3"/>
      <c r="B1019" s="3"/>
      <c r="C1019" s="294"/>
      <c r="D1019" s="72"/>
      <c r="E1019" s="72"/>
      <c r="F1019" s="94"/>
    </row>
    <row r="1020" spans="1:6" s="76" customFormat="1" ht="21" customHeight="1">
      <c r="A1020" s="3"/>
      <c r="B1020" s="3"/>
      <c r="C1020" s="294"/>
      <c r="D1020" s="72"/>
      <c r="E1020" s="72"/>
      <c r="F1020" s="94"/>
    </row>
    <row r="1021" spans="1:6" s="76" customFormat="1" ht="21" customHeight="1">
      <c r="A1021" s="3"/>
      <c r="B1021" s="3"/>
      <c r="C1021" s="294"/>
      <c r="D1021" s="72"/>
      <c r="E1021" s="72"/>
      <c r="F1021" s="94"/>
    </row>
    <row r="1022" spans="1:6" s="76" customFormat="1" ht="21" customHeight="1">
      <c r="A1022" s="3"/>
      <c r="B1022" s="3"/>
      <c r="C1022" s="294"/>
      <c r="D1022" s="72"/>
      <c r="E1022" s="72"/>
      <c r="F1022" s="94"/>
    </row>
    <row r="1023" spans="1:6" s="76" customFormat="1" ht="21" customHeight="1">
      <c r="A1023" s="3"/>
      <c r="B1023" s="3"/>
      <c r="C1023" s="294"/>
      <c r="D1023" s="72"/>
      <c r="E1023" s="72"/>
      <c r="F1023" s="94"/>
    </row>
    <row r="1024" spans="1:6" s="76" customFormat="1" ht="21" customHeight="1">
      <c r="A1024" s="3"/>
      <c r="B1024" s="3"/>
      <c r="C1024" s="294"/>
      <c r="D1024" s="72"/>
      <c r="E1024" s="72"/>
      <c r="F1024" s="94"/>
    </row>
    <row r="1025" spans="1:6" s="76" customFormat="1" ht="21" customHeight="1">
      <c r="A1025" s="3"/>
      <c r="B1025" s="3"/>
      <c r="C1025" s="294"/>
      <c r="D1025" s="72"/>
      <c r="E1025" s="72"/>
      <c r="F1025" s="94"/>
    </row>
    <row r="1026" spans="1:6" s="76" customFormat="1" ht="21" customHeight="1">
      <c r="A1026" s="3"/>
      <c r="B1026" s="3"/>
      <c r="C1026" s="294"/>
      <c r="D1026" s="72"/>
      <c r="E1026" s="72"/>
      <c r="F1026" s="94"/>
    </row>
    <row r="1027" spans="1:6" s="76" customFormat="1" ht="21" customHeight="1">
      <c r="A1027" s="3"/>
      <c r="B1027" s="3"/>
      <c r="C1027" s="294"/>
      <c r="D1027" s="72"/>
      <c r="E1027" s="72"/>
      <c r="F1027" s="94"/>
    </row>
    <row r="1028" spans="1:6" s="76" customFormat="1" ht="21" customHeight="1">
      <c r="A1028" s="3"/>
      <c r="B1028" s="3"/>
      <c r="C1028" s="294"/>
      <c r="D1028" s="72"/>
      <c r="E1028" s="72"/>
      <c r="F1028" s="94"/>
    </row>
    <row r="1029" spans="1:6" s="76" customFormat="1" ht="21" customHeight="1">
      <c r="A1029" s="3"/>
      <c r="B1029" s="3"/>
      <c r="C1029" s="294"/>
      <c r="D1029" s="72"/>
      <c r="E1029" s="72"/>
      <c r="F1029" s="94"/>
    </row>
    <row r="1030" spans="1:6" s="76" customFormat="1" ht="21" customHeight="1">
      <c r="A1030" s="3"/>
      <c r="B1030" s="3"/>
      <c r="C1030" s="294"/>
      <c r="D1030" s="72"/>
      <c r="E1030" s="72"/>
      <c r="F1030" s="94"/>
    </row>
    <row r="1031" spans="1:6" s="76" customFormat="1" ht="21" customHeight="1">
      <c r="A1031" s="3"/>
      <c r="B1031" s="3"/>
      <c r="C1031" s="294"/>
      <c r="D1031" s="72"/>
      <c r="E1031" s="72"/>
      <c r="F1031" s="94"/>
    </row>
    <row r="1032" spans="1:6" s="76" customFormat="1" ht="21" customHeight="1">
      <c r="A1032" s="3"/>
      <c r="B1032" s="3"/>
      <c r="C1032" s="294"/>
      <c r="D1032" s="72"/>
      <c r="E1032" s="72"/>
      <c r="F1032" s="94"/>
    </row>
    <row r="1033" spans="1:6" s="76" customFormat="1" ht="21" customHeight="1">
      <c r="A1033" s="3"/>
      <c r="B1033" s="3"/>
      <c r="C1033" s="294"/>
      <c r="D1033" s="72"/>
      <c r="E1033" s="72"/>
      <c r="F1033" s="94"/>
    </row>
    <row r="1034" spans="1:6" s="76" customFormat="1" ht="21" customHeight="1">
      <c r="A1034" s="3"/>
      <c r="B1034" s="3"/>
      <c r="C1034" s="294"/>
      <c r="D1034" s="72"/>
      <c r="E1034" s="72"/>
      <c r="F1034" s="94"/>
    </row>
    <row r="1035" spans="1:6" s="76" customFormat="1" ht="21" customHeight="1">
      <c r="A1035" s="3"/>
      <c r="B1035" s="3"/>
      <c r="C1035" s="294"/>
      <c r="D1035" s="72"/>
      <c r="E1035" s="72"/>
      <c r="F1035" s="94"/>
    </row>
    <row r="1036" spans="1:6" s="76" customFormat="1" ht="21" customHeight="1">
      <c r="A1036" s="3"/>
      <c r="B1036" s="3"/>
      <c r="C1036" s="294"/>
      <c r="D1036" s="72"/>
      <c r="E1036" s="72"/>
      <c r="F1036" s="94"/>
    </row>
    <row r="1037" spans="1:6" s="76" customFormat="1" ht="21" customHeight="1">
      <c r="A1037" s="3"/>
      <c r="B1037" s="3"/>
      <c r="C1037" s="294"/>
      <c r="D1037" s="72"/>
      <c r="E1037" s="72"/>
      <c r="F1037" s="94"/>
    </row>
    <row r="1038" spans="1:6" s="76" customFormat="1" ht="21" customHeight="1">
      <c r="A1038" s="3"/>
      <c r="B1038" s="3"/>
      <c r="C1038" s="294"/>
      <c r="D1038" s="72"/>
      <c r="E1038" s="72"/>
      <c r="F1038" s="94"/>
    </row>
    <row r="1039" spans="1:6" s="76" customFormat="1" ht="21" customHeight="1">
      <c r="A1039" s="3"/>
      <c r="B1039" s="3"/>
      <c r="C1039" s="294"/>
      <c r="D1039" s="72"/>
      <c r="E1039" s="72"/>
      <c r="F1039" s="94"/>
    </row>
    <row r="1040" spans="1:6" s="76" customFormat="1" ht="21" customHeight="1">
      <c r="A1040" s="3"/>
      <c r="B1040" s="3"/>
      <c r="C1040" s="294"/>
      <c r="D1040" s="72"/>
      <c r="E1040" s="72"/>
      <c r="F1040" s="94"/>
    </row>
    <row r="1041" spans="1:6" s="76" customFormat="1" ht="21" customHeight="1">
      <c r="A1041" s="3"/>
      <c r="B1041" s="3"/>
      <c r="C1041" s="294"/>
      <c r="D1041" s="72"/>
      <c r="E1041" s="72"/>
      <c r="F1041" s="94"/>
    </row>
    <row r="1042" spans="1:6" s="76" customFormat="1" ht="21" customHeight="1">
      <c r="A1042" s="3"/>
      <c r="B1042" s="3"/>
      <c r="C1042" s="294"/>
      <c r="D1042" s="72"/>
      <c r="E1042" s="72"/>
      <c r="F1042" s="94"/>
    </row>
    <row r="1043" spans="1:6" s="76" customFormat="1" ht="21" customHeight="1">
      <c r="A1043" s="3"/>
      <c r="B1043" s="3"/>
      <c r="C1043" s="294"/>
      <c r="D1043" s="72"/>
      <c r="E1043" s="72"/>
      <c r="F1043" s="94"/>
    </row>
    <row r="1044" spans="1:6" s="76" customFormat="1" ht="21" customHeight="1">
      <c r="A1044" s="3"/>
      <c r="B1044" s="3"/>
      <c r="C1044" s="294"/>
      <c r="D1044" s="72"/>
      <c r="E1044" s="72"/>
      <c r="F1044" s="94"/>
    </row>
    <row r="1045" spans="1:6" s="76" customFormat="1" ht="21" customHeight="1">
      <c r="A1045" s="3"/>
      <c r="B1045" s="3"/>
      <c r="C1045" s="294"/>
      <c r="D1045" s="72"/>
      <c r="E1045" s="72"/>
      <c r="F1045" s="94"/>
    </row>
    <row r="1046" spans="1:6" s="76" customFormat="1" ht="21" customHeight="1">
      <c r="A1046" s="3"/>
      <c r="B1046" s="3"/>
      <c r="C1046" s="294"/>
      <c r="D1046" s="72"/>
      <c r="E1046" s="72"/>
      <c r="F1046" s="94"/>
    </row>
    <row r="1047" spans="1:6" s="76" customFormat="1" ht="21" customHeight="1">
      <c r="A1047" s="3"/>
      <c r="B1047" s="3"/>
      <c r="C1047" s="294"/>
      <c r="D1047" s="72"/>
      <c r="E1047" s="72"/>
      <c r="F1047" s="94"/>
    </row>
    <row r="1048" spans="1:6" s="76" customFormat="1" ht="21" customHeight="1">
      <c r="A1048" s="3"/>
      <c r="B1048" s="3"/>
      <c r="C1048" s="294"/>
      <c r="D1048" s="72"/>
      <c r="E1048" s="72"/>
      <c r="F1048" s="94"/>
    </row>
    <row r="1049" spans="1:6" s="76" customFormat="1" ht="21" customHeight="1">
      <c r="A1049" s="3"/>
      <c r="B1049" s="3"/>
      <c r="C1049" s="294"/>
      <c r="D1049" s="72"/>
      <c r="E1049" s="72"/>
      <c r="F1049" s="94"/>
    </row>
    <row r="1050" spans="1:6" s="76" customFormat="1" ht="21" customHeight="1">
      <c r="A1050" s="3"/>
      <c r="B1050" s="3"/>
      <c r="C1050" s="294"/>
      <c r="D1050" s="72"/>
      <c r="E1050" s="72"/>
      <c r="F1050" s="94"/>
    </row>
    <row r="1051" spans="1:6" s="76" customFormat="1" ht="21" customHeight="1">
      <c r="A1051" s="3"/>
      <c r="B1051" s="3"/>
      <c r="C1051" s="294"/>
      <c r="D1051" s="72"/>
      <c r="E1051" s="72"/>
      <c r="F1051" s="94"/>
    </row>
    <row r="1052" spans="1:6" s="76" customFormat="1" ht="21" customHeight="1">
      <c r="A1052" s="3"/>
      <c r="B1052" s="3"/>
      <c r="C1052" s="294"/>
      <c r="D1052" s="72"/>
      <c r="E1052" s="72"/>
      <c r="F1052" s="94"/>
    </row>
    <row r="1053" spans="1:6" s="76" customFormat="1" ht="21" customHeight="1">
      <c r="A1053" s="3"/>
      <c r="B1053" s="3"/>
      <c r="C1053" s="294"/>
      <c r="D1053" s="72"/>
      <c r="E1053" s="72"/>
      <c r="F1053" s="94"/>
    </row>
    <row r="1054" spans="1:6" s="76" customFormat="1" ht="21" customHeight="1">
      <c r="A1054" s="3"/>
      <c r="B1054" s="3"/>
      <c r="C1054" s="294"/>
      <c r="D1054" s="72"/>
      <c r="E1054" s="72"/>
      <c r="F1054" s="94"/>
    </row>
    <row r="1055" spans="1:6" s="76" customFormat="1" ht="21" customHeight="1">
      <c r="A1055" s="3"/>
      <c r="B1055" s="3"/>
      <c r="C1055" s="294"/>
      <c r="D1055" s="72"/>
      <c r="E1055" s="72"/>
      <c r="F1055" s="94"/>
    </row>
    <row r="1056" spans="1:6" s="76" customFormat="1" ht="21" customHeight="1">
      <c r="A1056" s="3"/>
      <c r="B1056" s="3"/>
      <c r="C1056" s="294"/>
      <c r="D1056" s="72"/>
      <c r="E1056" s="72"/>
      <c r="F1056" s="94"/>
    </row>
    <row r="1057" spans="1:6" s="76" customFormat="1" ht="21" customHeight="1">
      <c r="A1057" s="3"/>
      <c r="B1057" s="3"/>
      <c r="C1057" s="294"/>
      <c r="D1057" s="72"/>
      <c r="E1057" s="72"/>
      <c r="F1057" s="94"/>
    </row>
    <row r="1058" spans="1:6" s="76" customFormat="1" ht="21" customHeight="1">
      <c r="A1058" s="3"/>
      <c r="B1058" s="3"/>
      <c r="C1058" s="294"/>
      <c r="D1058" s="72"/>
      <c r="E1058" s="72"/>
      <c r="F1058" s="94"/>
    </row>
    <row r="1059" spans="1:6" s="76" customFormat="1" ht="21" customHeight="1">
      <c r="A1059" s="3"/>
      <c r="B1059" s="3"/>
      <c r="C1059" s="294"/>
      <c r="D1059" s="72"/>
      <c r="E1059" s="72"/>
      <c r="F1059" s="94"/>
    </row>
    <row r="1060" spans="1:6" s="76" customFormat="1" ht="21" customHeight="1">
      <c r="A1060" s="3"/>
      <c r="B1060" s="3"/>
      <c r="C1060" s="294"/>
      <c r="D1060" s="72"/>
      <c r="E1060" s="72"/>
      <c r="F1060" s="94"/>
    </row>
    <row r="1061" spans="1:6" s="76" customFormat="1" ht="21" customHeight="1">
      <c r="A1061" s="3"/>
      <c r="B1061" s="3"/>
      <c r="C1061" s="294"/>
      <c r="D1061" s="72"/>
      <c r="E1061" s="72"/>
      <c r="F1061" s="94"/>
    </row>
    <row r="1062" spans="1:6" s="76" customFormat="1" ht="21" customHeight="1">
      <c r="A1062" s="3"/>
      <c r="B1062" s="3"/>
      <c r="C1062" s="294"/>
      <c r="D1062" s="72"/>
      <c r="E1062" s="72"/>
      <c r="F1062" s="94"/>
    </row>
    <row r="1063" spans="1:6" s="76" customFormat="1" ht="21" customHeight="1">
      <c r="A1063" s="3"/>
      <c r="B1063" s="3"/>
      <c r="C1063" s="294"/>
      <c r="D1063" s="72"/>
      <c r="E1063" s="72"/>
      <c r="F1063" s="94"/>
    </row>
    <row r="1064" spans="1:6" s="76" customFormat="1" ht="21" customHeight="1">
      <c r="A1064" s="3"/>
      <c r="B1064" s="3"/>
      <c r="C1064" s="294"/>
      <c r="D1064" s="72"/>
      <c r="E1064" s="72"/>
      <c r="F1064" s="94"/>
    </row>
    <row r="1065" spans="1:6" s="76" customFormat="1" ht="21" customHeight="1">
      <c r="A1065" s="3"/>
      <c r="B1065" s="3"/>
      <c r="C1065" s="294"/>
      <c r="D1065" s="72"/>
      <c r="E1065" s="72"/>
      <c r="F1065" s="94"/>
    </row>
    <row r="1066" spans="1:6" s="76" customFormat="1" ht="21" customHeight="1">
      <c r="A1066" s="3"/>
      <c r="B1066" s="3"/>
      <c r="C1066" s="294"/>
      <c r="D1066" s="72"/>
      <c r="E1066" s="72"/>
      <c r="F1066" s="94"/>
    </row>
    <row r="1067" spans="1:6" s="76" customFormat="1" ht="21" customHeight="1">
      <c r="A1067" s="3"/>
      <c r="B1067" s="3"/>
      <c r="C1067" s="294"/>
      <c r="D1067" s="72"/>
      <c r="E1067" s="72"/>
      <c r="F1067" s="94"/>
    </row>
    <row r="1068" spans="1:6" s="76" customFormat="1" ht="21" customHeight="1">
      <c r="A1068" s="3"/>
      <c r="B1068" s="3"/>
      <c r="C1068" s="294"/>
      <c r="D1068" s="72"/>
      <c r="E1068" s="72"/>
      <c r="F1068" s="94"/>
    </row>
    <row r="1069" spans="1:6" s="76" customFormat="1" ht="21" customHeight="1">
      <c r="A1069" s="3"/>
      <c r="B1069" s="3"/>
      <c r="C1069" s="294"/>
      <c r="D1069" s="72"/>
      <c r="E1069" s="72"/>
      <c r="F1069" s="94"/>
    </row>
    <row r="1070" spans="1:6" s="76" customFormat="1" ht="21" customHeight="1">
      <c r="A1070" s="3"/>
      <c r="B1070" s="3"/>
      <c r="C1070" s="294"/>
      <c r="D1070" s="72"/>
      <c r="E1070" s="72"/>
      <c r="F1070" s="94"/>
    </row>
    <row r="1071" spans="1:6" s="76" customFormat="1" ht="21" customHeight="1">
      <c r="A1071" s="3"/>
      <c r="B1071" s="3"/>
      <c r="C1071" s="294"/>
      <c r="D1071" s="72"/>
      <c r="E1071" s="72"/>
      <c r="F1071" s="94"/>
    </row>
    <row r="1072" spans="1:6" s="76" customFormat="1" ht="21" customHeight="1">
      <c r="A1072" s="3"/>
      <c r="B1072" s="3"/>
      <c r="C1072" s="294"/>
      <c r="D1072" s="72"/>
      <c r="E1072" s="72"/>
      <c r="F1072" s="94"/>
    </row>
    <row r="1073" spans="1:6" s="76" customFormat="1" ht="21" customHeight="1">
      <c r="A1073" s="3"/>
      <c r="B1073" s="3"/>
      <c r="C1073" s="294"/>
      <c r="D1073" s="72"/>
      <c r="E1073" s="72"/>
      <c r="F1073" s="94"/>
    </row>
    <row r="1074" spans="1:6" s="76" customFormat="1" ht="21" customHeight="1">
      <c r="A1074" s="3"/>
      <c r="B1074" s="3"/>
      <c r="C1074" s="294"/>
      <c r="D1074" s="72"/>
      <c r="E1074" s="72"/>
      <c r="F1074" s="94"/>
    </row>
    <row r="1075" spans="1:6" s="76" customFormat="1" ht="21" customHeight="1">
      <c r="A1075" s="3"/>
      <c r="B1075" s="3"/>
      <c r="C1075" s="294"/>
      <c r="D1075" s="72"/>
      <c r="E1075" s="72"/>
      <c r="F1075" s="94"/>
    </row>
    <row r="1076" spans="1:6" s="76" customFormat="1" ht="21" customHeight="1">
      <c r="A1076" s="3"/>
      <c r="B1076" s="3"/>
      <c r="C1076" s="294"/>
      <c r="D1076" s="72"/>
      <c r="E1076" s="72"/>
      <c r="F1076" s="94"/>
    </row>
    <row r="1077" spans="1:6" s="76" customFormat="1" ht="21" customHeight="1">
      <c r="A1077" s="3"/>
      <c r="B1077" s="3"/>
      <c r="C1077" s="294"/>
      <c r="D1077" s="72"/>
      <c r="E1077" s="72"/>
      <c r="F1077" s="94"/>
    </row>
    <row r="1078" spans="1:6" s="76" customFormat="1" ht="21" customHeight="1">
      <c r="A1078" s="3"/>
      <c r="B1078" s="3"/>
      <c r="C1078" s="294"/>
      <c r="D1078" s="72"/>
      <c r="E1078" s="72"/>
      <c r="F1078" s="94"/>
    </row>
    <row r="1079" spans="1:6" s="76" customFormat="1" ht="21" customHeight="1">
      <c r="A1079" s="3"/>
      <c r="B1079" s="3"/>
      <c r="C1079" s="294"/>
      <c r="D1079" s="72"/>
      <c r="E1079" s="72"/>
      <c r="F1079" s="94"/>
    </row>
    <row r="1080" spans="1:6" s="76" customFormat="1" ht="21" customHeight="1">
      <c r="A1080" s="3"/>
      <c r="B1080" s="3"/>
      <c r="C1080" s="294"/>
      <c r="D1080" s="72"/>
      <c r="E1080" s="72"/>
      <c r="F1080" s="94"/>
    </row>
    <row r="1081" spans="1:6" s="76" customFormat="1" ht="21" customHeight="1">
      <c r="A1081" s="3"/>
      <c r="B1081" s="3"/>
      <c r="C1081" s="294"/>
      <c r="D1081" s="72"/>
      <c r="E1081" s="72"/>
      <c r="F1081" s="94"/>
    </row>
    <row r="1082" spans="1:6" s="76" customFormat="1" ht="21" customHeight="1">
      <c r="A1082" s="3"/>
      <c r="B1082" s="3"/>
      <c r="C1082" s="294"/>
      <c r="D1082" s="72"/>
      <c r="E1082" s="72"/>
      <c r="F1082" s="94"/>
    </row>
    <row r="1083" spans="1:6" s="76" customFormat="1" ht="21" customHeight="1">
      <c r="A1083" s="3"/>
      <c r="B1083" s="3"/>
      <c r="C1083" s="294"/>
      <c r="D1083" s="72"/>
      <c r="E1083" s="72"/>
      <c r="F1083" s="94"/>
    </row>
    <row r="1084" spans="1:6" s="76" customFormat="1" ht="21" customHeight="1">
      <c r="A1084" s="3"/>
      <c r="B1084" s="3"/>
      <c r="C1084" s="294"/>
      <c r="D1084" s="72"/>
      <c r="E1084" s="72"/>
      <c r="F1084" s="94"/>
    </row>
    <row r="1085" spans="1:6" s="76" customFormat="1" ht="21" customHeight="1">
      <c r="A1085" s="3"/>
      <c r="B1085" s="3"/>
      <c r="C1085" s="294"/>
      <c r="D1085" s="72"/>
      <c r="E1085" s="72"/>
      <c r="F1085" s="94"/>
    </row>
    <row r="1086" spans="1:6" s="76" customFormat="1" ht="21" customHeight="1">
      <c r="A1086" s="3"/>
      <c r="B1086" s="3"/>
      <c r="C1086" s="294"/>
      <c r="D1086" s="72"/>
      <c r="E1086" s="72"/>
      <c r="F1086" s="94"/>
    </row>
    <row r="1087" spans="1:6" s="76" customFormat="1" ht="21" customHeight="1">
      <c r="A1087" s="3"/>
      <c r="B1087" s="3"/>
      <c r="C1087" s="294"/>
      <c r="D1087" s="72"/>
      <c r="E1087" s="72"/>
      <c r="F1087" s="94"/>
    </row>
    <row r="1088" spans="1:6" s="76" customFormat="1" ht="21" customHeight="1">
      <c r="A1088" s="3"/>
      <c r="B1088" s="3"/>
      <c r="C1088" s="294"/>
      <c r="D1088" s="72"/>
      <c r="E1088" s="72"/>
      <c r="F1088" s="94"/>
    </row>
    <row r="1089" spans="1:6" s="76" customFormat="1" ht="21" customHeight="1">
      <c r="A1089" s="3"/>
      <c r="B1089" s="3"/>
      <c r="C1089" s="294"/>
      <c r="D1089" s="72"/>
      <c r="E1089" s="72"/>
      <c r="F1089" s="94"/>
    </row>
    <row r="1090" spans="1:6" s="76" customFormat="1" ht="21" customHeight="1">
      <c r="A1090" s="3"/>
      <c r="B1090" s="3"/>
      <c r="C1090" s="294"/>
      <c r="D1090" s="72"/>
      <c r="E1090" s="72"/>
      <c r="F1090" s="94"/>
    </row>
    <row r="1091" spans="1:6" s="76" customFormat="1" ht="21" customHeight="1">
      <c r="A1091" s="3"/>
      <c r="B1091" s="3"/>
      <c r="C1091" s="294"/>
      <c r="D1091" s="72"/>
      <c r="E1091" s="72"/>
      <c r="F1091" s="94"/>
    </row>
    <row r="1092" spans="1:6" s="76" customFormat="1" ht="21" customHeight="1">
      <c r="A1092" s="3"/>
      <c r="B1092" s="3"/>
      <c r="C1092" s="294"/>
      <c r="D1092" s="72"/>
      <c r="E1092" s="72"/>
      <c r="F1092" s="94"/>
    </row>
    <row r="1093" spans="1:6" s="76" customFormat="1" ht="21" customHeight="1">
      <c r="A1093" s="3"/>
      <c r="B1093" s="3"/>
      <c r="C1093" s="294"/>
      <c r="D1093" s="72"/>
      <c r="E1093" s="72"/>
      <c r="F1093" s="94"/>
    </row>
    <row r="1094" spans="1:6" s="76" customFormat="1" ht="21" customHeight="1">
      <c r="A1094" s="3"/>
      <c r="B1094" s="3"/>
      <c r="C1094" s="294"/>
      <c r="D1094" s="72"/>
      <c r="E1094" s="72"/>
      <c r="F1094" s="94"/>
    </row>
    <row r="1095" spans="1:6" s="76" customFormat="1" ht="21" customHeight="1">
      <c r="A1095" s="3"/>
      <c r="B1095" s="3"/>
      <c r="C1095" s="294"/>
      <c r="D1095" s="72"/>
      <c r="E1095" s="72"/>
      <c r="F1095" s="94"/>
    </row>
    <row r="1096" spans="1:6" s="76" customFormat="1" ht="21" customHeight="1">
      <c r="A1096" s="3"/>
      <c r="B1096" s="3"/>
      <c r="C1096" s="294"/>
      <c r="D1096" s="72"/>
      <c r="E1096" s="72"/>
      <c r="F1096" s="94"/>
    </row>
    <row r="1097" spans="1:6" s="76" customFormat="1" ht="21" customHeight="1">
      <c r="A1097" s="3"/>
      <c r="B1097" s="3"/>
      <c r="C1097" s="294"/>
      <c r="D1097" s="72"/>
      <c r="E1097" s="72"/>
      <c r="F1097" s="94"/>
    </row>
    <row r="1098" spans="1:6" s="76" customFormat="1" ht="21" customHeight="1">
      <c r="A1098" s="3"/>
      <c r="B1098" s="3"/>
      <c r="C1098" s="294"/>
      <c r="D1098" s="72"/>
      <c r="E1098" s="72"/>
      <c r="F1098" s="94"/>
    </row>
    <row r="1099" spans="1:6" s="76" customFormat="1" ht="21" customHeight="1">
      <c r="A1099" s="3"/>
      <c r="B1099" s="3"/>
      <c r="C1099" s="294"/>
      <c r="D1099" s="72"/>
      <c r="E1099" s="72"/>
      <c r="F1099" s="94"/>
    </row>
    <row r="1100" spans="1:6" s="76" customFormat="1" ht="21" customHeight="1">
      <c r="A1100" s="3"/>
      <c r="B1100" s="3"/>
      <c r="C1100" s="294"/>
      <c r="D1100" s="72"/>
      <c r="E1100" s="72"/>
      <c r="F1100" s="94"/>
    </row>
    <row r="1101" spans="1:6" s="76" customFormat="1" ht="21" customHeight="1">
      <c r="A1101" s="3"/>
      <c r="B1101" s="3"/>
      <c r="C1101" s="294"/>
      <c r="D1101" s="72"/>
      <c r="E1101" s="72"/>
      <c r="F1101" s="94"/>
    </row>
    <row r="1102" spans="1:6" s="76" customFormat="1" ht="21" customHeight="1">
      <c r="A1102" s="3"/>
      <c r="B1102" s="3"/>
      <c r="C1102" s="294"/>
      <c r="D1102" s="72"/>
      <c r="E1102" s="72"/>
      <c r="F1102" s="94"/>
    </row>
    <row r="1103" spans="1:6" s="76" customFormat="1" ht="21" customHeight="1">
      <c r="A1103" s="3"/>
      <c r="B1103" s="3"/>
      <c r="C1103" s="294"/>
      <c r="D1103" s="72"/>
      <c r="E1103" s="72"/>
      <c r="F1103" s="94"/>
    </row>
    <row r="1104" spans="1:6" s="76" customFormat="1" ht="21" customHeight="1">
      <c r="A1104" s="3"/>
      <c r="B1104" s="3"/>
      <c r="C1104" s="294"/>
      <c r="D1104" s="72"/>
      <c r="E1104" s="72"/>
      <c r="F1104" s="94"/>
    </row>
    <row r="1105" spans="1:6" s="76" customFormat="1" ht="21" customHeight="1">
      <c r="A1105" s="3"/>
      <c r="B1105" s="3"/>
      <c r="C1105" s="294"/>
      <c r="D1105" s="72"/>
      <c r="E1105" s="72"/>
      <c r="F1105" s="94"/>
    </row>
    <row r="1106" spans="1:6" s="76" customFormat="1" ht="21" customHeight="1">
      <c r="A1106" s="3"/>
      <c r="B1106" s="3"/>
      <c r="C1106" s="294"/>
      <c r="D1106" s="72"/>
      <c r="E1106" s="72"/>
      <c r="F1106" s="94"/>
    </row>
    <row r="1107" spans="1:6" s="76" customFormat="1" ht="21" customHeight="1">
      <c r="A1107" s="3"/>
      <c r="B1107" s="3"/>
      <c r="C1107" s="294"/>
      <c r="D1107" s="72"/>
      <c r="E1107" s="72"/>
      <c r="F1107" s="94"/>
    </row>
    <row r="1108" spans="1:6" s="76" customFormat="1" ht="21" customHeight="1">
      <c r="A1108" s="3"/>
      <c r="B1108" s="3"/>
      <c r="C1108" s="294"/>
      <c r="D1108" s="72"/>
      <c r="E1108" s="72"/>
      <c r="F1108" s="94"/>
    </row>
    <row r="1109" spans="1:6" s="76" customFormat="1" ht="21" customHeight="1">
      <c r="A1109" s="3"/>
      <c r="B1109" s="3"/>
      <c r="C1109" s="294"/>
      <c r="D1109" s="72"/>
      <c r="E1109" s="72"/>
      <c r="F1109" s="94"/>
    </row>
    <row r="1110" spans="1:6" s="76" customFormat="1" ht="21" customHeight="1">
      <c r="A1110" s="3"/>
      <c r="B1110" s="3"/>
      <c r="C1110" s="294"/>
      <c r="D1110" s="72"/>
      <c r="E1110" s="72"/>
      <c r="F1110" s="94"/>
    </row>
    <row r="1111" spans="1:6" s="76" customFormat="1" ht="21" customHeight="1">
      <c r="A1111" s="3"/>
      <c r="B1111" s="3"/>
      <c r="C1111" s="294"/>
      <c r="D1111" s="72"/>
      <c r="E1111" s="72"/>
      <c r="F1111" s="94"/>
    </row>
    <row r="1112" spans="1:6" s="76" customFormat="1" ht="21" customHeight="1">
      <c r="A1112" s="3"/>
      <c r="B1112" s="3"/>
      <c r="C1112" s="294"/>
      <c r="D1112" s="72"/>
      <c r="E1112" s="72"/>
      <c r="F1112" s="94"/>
    </row>
    <row r="1113" spans="1:6" s="76" customFormat="1" ht="21" customHeight="1">
      <c r="A1113" s="3"/>
      <c r="B1113" s="3"/>
      <c r="C1113" s="294"/>
      <c r="D1113" s="72"/>
      <c r="E1113" s="72"/>
      <c r="F1113" s="94"/>
    </row>
    <row r="1114" spans="1:6" s="76" customFormat="1" ht="21" customHeight="1">
      <c r="A1114" s="3"/>
      <c r="B1114" s="3"/>
      <c r="C1114" s="294"/>
      <c r="D1114" s="72"/>
      <c r="E1114" s="72"/>
      <c r="F1114" s="94"/>
    </row>
    <row r="1115" spans="1:6" s="76" customFormat="1" ht="21" customHeight="1">
      <c r="A1115" s="3"/>
      <c r="B1115" s="3"/>
      <c r="C1115" s="294"/>
      <c r="D1115" s="72"/>
      <c r="E1115" s="72"/>
      <c r="F1115" s="94"/>
    </row>
    <row r="1116" spans="1:6" s="76" customFormat="1" ht="21" customHeight="1">
      <c r="A1116" s="3"/>
      <c r="B1116" s="3"/>
      <c r="C1116" s="294"/>
      <c r="D1116" s="72"/>
      <c r="E1116" s="72"/>
      <c r="F1116" s="94"/>
    </row>
    <row r="1117" spans="1:6" s="76" customFormat="1" ht="21" customHeight="1">
      <c r="A1117" s="3"/>
      <c r="B1117" s="3"/>
      <c r="C1117" s="294"/>
      <c r="D1117" s="72"/>
      <c r="E1117" s="72"/>
      <c r="F1117" s="94"/>
    </row>
    <row r="1118" spans="1:6" s="76" customFormat="1" ht="21" customHeight="1">
      <c r="A1118" s="3"/>
      <c r="B1118" s="3"/>
      <c r="C1118" s="294"/>
      <c r="D1118" s="72"/>
      <c r="E1118" s="72"/>
      <c r="F1118" s="94"/>
    </row>
    <row r="1119" spans="1:6" s="76" customFormat="1" ht="21" customHeight="1">
      <c r="A1119" s="3"/>
      <c r="B1119" s="3"/>
      <c r="C1119" s="294"/>
      <c r="D1119" s="72"/>
      <c r="E1119" s="72"/>
      <c r="F1119" s="94"/>
    </row>
    <row r="1120" spans="1:6" s="76" customFormat="1" ht="21" customHeight="1">
      <c r="A1120" s="3"/>
      <c r="B1120" s="3"/>
      <c r="C1120" s="294"/>
      <c r="D1120" s="72"/>
      <c r="E1120" s="72"/>
      <c r="F1120" s="94"/>
    </row>
    <row r="1121" spans="1:6" s="76" customFormat="1" ht="21" customHeight="1">
      <c r="A1121" s="3"/>
      <c r="B1121" s="3"/>
      <c r="C1121" s="294"/>
      <c r="D1121" s="72"/>
      <c r="E1121" s="72"/>
      <c r="F1121" s="94"/>
    </row>
    <row r="1122" spans="1:6" s="76" customFormat="1" ht="21" customHeight="1">
      <c r="A1122" s="3"/>
      <c r="B1122" s="3"/>
      <c r="C1122" s="294"/>
      <c r="D1122" s="72"/>
      <c r="E1122" s="72"/>
      <c r="F1122" s="94"/>
    </row>
    <row r="1123" spans="1:6" s="76" customFormat="1" ht="21" customHeight="1">
      <c r="A1123" s="3"/>
      <c r="B1123" s="3"/>
      <c r="C1123" s="294"/>
      <c r="D1123" s="72"/>
      <c r="E1123" s="72"/>
      <c r="F1123" s="94"/>
    </row>
    <row r="1124" spans="1:6" s="76" customFormat="1" ht="21" customHeight="1">
      <c r="A1124" s="3"/>
      <c r="B1124" s="3"/>
      <c r="C1124" s="294"/>
      <c r="D1124" s="72"/>
      <c r="E1124" s="72"/>
      <c r="F1124" s="94"/>
    </row>
    <row r="1125" spans="1:6" s="76" customFormat="1" ht="21" customHeight="1">
      <c r="A1125" s="3"/>
      <c r="B1125" s="3"/>
      <c r="C1125" s="294"/>
      <c r="D1125" s="72"/>
      <c r="E1125" s="72"/>
      <c r="F1125" s="94"/>
    </row>
    <row r="1126" spans="1:6" s="76" customFormat="1" ht="21" customHeight="1">
      <c r="A1126" s="3"/>
      <c r="B1126" s="3"/>
      <c r="C1126" s="294"/>
      <c r="D1126" s="72"/>
      <c r="E1126" s="72"/>
      <c r="F1126" s="94"/>
    </row>
    <row r="1127" spans="1:6" s="76" customFormat="1" ht="21" customHeight="1">
      <c r="A1127" s="3"/>
      <c r="B1127" s="3"/>
      <c r="C1127" s="294"/>
      <c r="D1127" s="72"/>
      <c r="E1127" s="72"/>
      <c r="F1127" s="94"/>
    </row>
    <row r="1128" spans="1:6" s="76" customFormat="1" ht="21" customHeight="1">
      <c r="A1128" s="3"/>
      <c r="B1128" s="3"/>
      <c r="C1128" s="294"/>
      <c r="D1128" s="72"/>
      <c r="E1128" s="72"/>
      <c r="F1128" s="94"/>
    </row>
    <row r="1129" spans="1:6" s="76" customFormat="1" ht="21" customHeight="1">
      <c r="A1129" s="3"/>
      <c r="B1129" s="3"/>
      <c r="C1129" s="294"/>
      <c r="D1129" s="72"/>
      <c r="E1129" s="72"/>
      <c r="F1129" s="94"/>
    </row>
    <row r="1130" spans="1:6" s="76" customFormat="1" ht="21" customHeight="1">
      <c r="A1130" s="3"/>
      <c r="B1130" s="3"/>
      <c r="C1130" s="294"/>
      <c r="D1130" s="72"/>
      <c r="E1130" s="72"/>
      <c r="F1130" s="94"/>
    </row>
    <row r="1131" spans="1:6" s="76" customFormat="1" ht="21" customHeight="1">
      <c r="A1131" s="3"/>
      <c r="B1131" s="3"/>
      <c r="C1131" s="294"/>
      <c r="D1131" s="72"/>
      <c r="E1131" s="72"/>
      <c r="F1131" s="94"/>
    </row>
    <row r="1132" spans="1:6" s="76" customFormat="1" ht="21" customHeight="1">
      <c r="A1132" s="3"/>
      <c r="B1132" s="3"/>
      <c r="C1132" s="294"/>
      <c r="D1132" s="72"/>
      <c r="E1132" s="72"/>
      <c r="F1132" s="94"/>
    </row>
    <row r="1133" spans="1:6" s="76" customFormat="1" ht="21" customHeight="1">
      <c r="A1133" s="3"/>
      <c r="B1133" s="3"/>
      <c r="C1133" s="294"/>
      <c r="D1133" s="72"/>
      <c r="E1133" s="72"/>
      <c r="F1133" s="94"/>
    </row>
    <row r="1134" spans="1:6" s="76" customFormat="1" ht="21" customHeight="1">
      <c r="A1134" s="3"/>
      <c r="B1134" s="3"/>
      <c r="C1134" s="294"/>
      <c r="D1134" s="72"/>
      <c r="E1134" s="72"/>
      <c r="F1134" s="94"/>
    </row>
    <row r="1135" spans="1:6" s="76" customFormat="1" ht="21" customHeight="1">
      <c r="A1135" s="3"/>
      <c r="B1135" s="3"/>
      <c r="C1135" s="294"/>
      <c r="D1135" s="72"/>
      <c r="E1135" s="72"/>
      <c r="F1135" s="94"/>
    </row>
    <row r="1136" spans="1:6" s="76" customFormat="1" ht="21" customHeight="1">
      <c r="A1136" s="3"/>
      <c r="B1136" s="3"/>
      <c r="C1136" s="294"/>
      <c r="D1136" s="72"/>
      <c r="E1136" s="72"/>
      <c r="F1136" s="94"/>
    </row>
    <row r="1137" spans="1:6" s="76" customFormat="1" ht="21" customHeight="1">
      <c r="A1137" s="3"/>
      <c r="B1137" s="3"/>
      <c r="C1137" s="294"/>
      <c r="D1137" s="72"/>
      <c r="E1137" s="72"/>
      <c r="F1137" s="94"/>
    </row>
    <row r="1138" spans="1:6" s="76" customFormat="1" ht="21" customHeight="1">
      <c r="A1138" s="3"/>
      <c r="B1138" s="3"/>
      <c r="C1138" s="294"/>
      <c r="D1138" s="72"/>
      <c r="E1138" s="72"/>
      <c r="F1138" s="94"/>
    </row>
    <row r="1139" spans="1:6" s="76" customFormat="1" ht="21" customHeight="1">
      <c r="A1139" s="3"/>
      <c r="B1139" s="3"/>
      <c r="C1139" s="294"/>
      <c r="D1139" s="72"/>
      <c r="E1139" s="72"/>
      <c r="F1139" s="94"/>
    </row>
    <row r="1140" spans="1:6" s="76" customFormat="1" ht="21" customHeight="1">
      <c r="A1140" s="3"/>
      <c r="B1140" s="3"/>
      <c r="C1140" s="294"/>
      <c r="D1140" s="72"/>
      <c r="E1140" s="72"/>
      <c r="F1140" s="94"/>
    </row>
    <row r="1141" spans="1:6" s="76" customFormat="1" ht="21" customHeight="1">
      <c r="A1141" s="3"/>
      <c r="B1141" s="3"/>
      <c r="C1141" s="294"/>
      <c r="D1141" s="72"/>
      <c r="E1141" s="72"/>
      <c r="F1141" s="94"/>
    </row>
    <row r="1142" spans="1:6" s="76" customFormat="1" ht="21" customHeight="1">
      <c r="A1142" s="3"/>
      <c r="B1142" s="3"/>
      <c r="C1142" s="294"/>
      <c r="D1142" s="72"/>
      <c r="E1142" s="72"/>
      <c r="F1142" s="94"/>
    </row>
    <row r="1143" spans="1:6" s="76" customFormat="1" ht="21" customHeight="1">
      <c r="A1143" s="3"/>
      <c r="B1143" s="3"/>
      <c r="C1143" s="294"/>
      <c r="D1143" s="72"/>
      <c r="E1143" s="72"/>
      <c r="F1143" s="94"/>
    </row>
    <row r="1144" spans="1:6" s="76" customFormat="1" ht="21" customHeight="1">
      <c r="A1144" s="3"/>
      <c r="B1144" s="3"/>
      <c r="C1144" s="294"/>
      <c r="D1144" s="72"/>
      <c r="E1144" s="72"/>
      <c r="F1144" s="94"/>
    </row>
    <row r="1145" spans="1:6" s="76" customFormat="1" ht="21" customHeight="1">
      <c r="A1145" s="3"/>
      <c r="B1145" s="3"/>
      <c r="C1145" s="294"/>
      <c r="D1145" s="72"/>
      <c r="E1145" s="72"/>
      <c r="F1145" s="94"/>
    </row>
    <row r="1146" spans="1:6" s="76" customFormat="1" ht="21" customHeight="1">
      <c r="A1146" s="3"/>
      <c r="B1146" s="3"/>
      <c r="C1146" s="294"/>
      <c r="D1146" s="72"/>
      <c r="E1146" s="72"/>
      <c r="F1146" s="94"/>
    </row>
    <row r="1147" spans="1:6" s="76" customFormat="1" ht="21" customHeight="1">
      <c r="A1147" s="3"/>
      <c r="B1147" s="3"/>
      <c r="C1147" s="294"/>
      <c r="D1147" s="72"/>
      <c r="E1147" s="72"/>
      <c r="F1147" s="94"/>
    </row>
    <row r="1148" spans="1:6" s="76" customFormat="1" ht="21" customHeight="1">
      <c r="A1148" s="3"/>
      <c r="B1148" s="3"/>
      <c r="C1148" s="294"/>
      <c r="D1148" s="72"/>
      <c r="E1148" s="72"/>
      <c r="F1148" s="94"/>
    </row>
    <row r="1149" spans="1:6" s="76" customFormat="1" ht="21" customHeight="1">
      <c r="A1149" s="3"/>
      <c r="B1149" s="3"/>
      <c r="C1149" s="294"/>
      <c r="D1149" s="72"/>
      <c r="E1149" s="72"/>
      <c r="F1149" s="94"/>
    </row>
    <row r="1150" spans="1:6" s="76" customFormat="1" ht="21" customHeight="1">
      <c r="A1150" s="3"/>
      <c r="B1150" s="3"/>
      <c r="C1150" s="294"/>
      <c r="D1150" s="72"/>
      <c r="E1150" s="72"/>
      <c r="F1150" s="94"/>
    </row>
    <row r="1151" spans="1:6" s="76" customFormat="1" ht="21" customHeight="1">
      <c r="A1151" s="3"/>
      <c r="B1151" s="3"/>
      <c r="C1151" s="294"/>
      <c r="D1151" s="72"/>
      <c r="E1151" s="72"/>
      <c r="F1151" s="94"/>
    </row>
    <row r="1152" spans="1:6" s="76" customFormat="1" ht="21" customHeight="1">
      <c r="A1152" s="3"/>
      <c r="B1152" s="3"/>
      <c r="C1152" s="294"/>
      <c r="D1152" s="72"/>
      <c r="E1152" s="72"/>
      <c r="F1152" s="94"/>
    </row>
    <row r="1153" spans="1:6" s="76" customFormat="1" ht="21" customHeight="1">
      <c r="A1153" s="3"/>
      <c r="B1153" s="3"/>
      <c r="C1153" s="294"/>
      <c r="D1153" s="72"/>
      <c r="E1153" s="72"/>
      <c r="F1153" s="94"/>
    </row>
    <row r="1154" spans="1:6" s="76" customFormat="1" ht="21" customHeight="1">
      <c r="A1154" s="3"/>
      <c r="B1154" s="3"/>
      <c r="C1154" s="294"/>
      <c r="D1154" s="72"/>
      <c r="E1154" s="72"/>
      <c r="F1154" s="94"/>
    </row>
    <row r="1155" spans="1:6" s="76" customFormat="1" ht="21" customHeight="1">
      <c r="A1155" s="3"/>
      <c r="B1155" s="3"/>
      <c r="C1155" s="294"/>
      <c r="D1155" s="72"/>
      <c r="E1155" s="72"/>
      <c r="F1155" s="94"/>
    </row>
    <row r="1156" spans="1:6" s="76" customFormat="1" ht="21" customHeight="1">
      <c r="A1156" s="3"/>
      <c r="B1156" s="3"/>
      <c r="C1156" s="294"/>
      <c r="D1156" s="72"/>
      <c r="E1156" s="72"/>
      <c r="F1156" s="94"/>
    </row>
    <row r="1157" spans="1:6" s="76" customFormat="1" ht="21" customHeight="1">
      <c r="A1157" s="3"/>
      <c r="B1157" s="3"/>
      <c r="C1157" s="294"/>
      <c r="D1157" s="72"/>
      <c r="E1157" s="72"/>
      <c r="F1157" s="94"/>
    </row>
    <row r="1158" spans="1:6" s="76" customFormat="1" ht="21" customHeight="1">
      <c r="A1158" s="3"/>
      <c r="B1158" s="3"/>
      <c r="C1158" s="294"/>
      <c r="D1158" s="72"/>
      <c r="E1158" s="72"/>
      <c r="F1158" s="94"/>
    </row>
    <row r="1159" spans="1:6" s="76" customFormat="1" ht="21" customHeight="1">
      <c r="A1159" s="3"/>
      <c r="B1159" s="3"/>
      <c r="C1159" s="294"/>
      <c r="D1159" s="72"/>
      <c r="E1159" s="72"/>
      <c r="F1159" s="94"/>
    </row>
    <row r="1160" spans="1:6" s="76" customFormat="1" ht="21" customHeight="1">
      <c r="A1160" s="3"/>
      <c r="B1160" s="3"/>
      <c r="C1160" s="294"/>
      <c r="D1160" s="72"/>
      <c r="E1160" s="72"/>
      <c r="F1160" s="94"/>
    </row>
    <row r="1161" spans="1:6" s="76" customFormat="1" ht="21" customHeight="1">
      <c r="A1161" s="3"/>
      <c r="B1161" s="3"/>
      <c r="C1161" s="294"/>
      <c r="D1161" s="72"/>
      <c r="E1161" s="72"/>
      <c r="F1161" s="94"/>
    </row>
    <row r="1162" spans="1:6" s="76" customFormat="1" ht="21" customHeight="1">
      <c r="A1162" s="3"/>
      <c r="B1162" s="3"/>
      <c r="C1162" s="294"/>
      <c r="D1162" s="72"/>
      <c r="E1162" s="72"/>
      <c r="F1162" s="94"/>
    </row>
    <row r="1163" spans="1:6" s="76" customFormat="1" ht="21" customHeight="1">
      <c r="A1163" s="3"/>
      <c r="B1163" s="3"/>
      <c r="C1163" s="294"/>
      <c r="D1163" s="72"/>
      <c r="E1163" s="72"/>
      <c r="F1163" s="94"/>
    </row>
    <row r="1164" spans="1:6" s="76" customFormat="1" ht="21" customHeight="1">
      <c r="A1164" s="3"/>
      <c r="B1164" s="3"/>
      <c r="C1164" s="294"/>
      <c r="D1164" s="72"/>
      <c r="E1164" s="72"/>
      <c r="F1164" s="94"/>
    </row>
    <row r="1165" spans="1:6" s="76" customFormat="1" ht="21" customHeight="1">
      <c r="A1165" s="3"/>
      <c r="B1165" s="3"/>
      <c r="C1165" s="294"/>
      <c r="D1165" s="72"/>
      <c r="E1165" s="72"/>
      <c r="F1165" s="94"/>
    </row>
    <row r="1166" spans="1:6" s="76" customFormat="1" ht="21" customHeight="1">
      <c r="A1166" s="3"/>
      <c r="B1166" s="3"/>
      <c r="C1166" s="294"/>
      <c r="D1166" s="72"/>
      <c r="E1166" s="72"/>
      <c r="F1166" s="94"/>
    </row>
    <row r="1167" spans="1:6" s="76" customFormat="1" ht="21" customHeight="1">
      <c r="A1167" s="3"/>
      <c r="B1167" s="3"/>
      <c r="C1167" s="294"/>
      <c r="D1167" s="72"/>
      <c r="E1167" s="72"/>
      <c r="F1167" s="94"/>
    </row>
    <row r="1168" spans="1:6" s="76" customFormat="1" ht="21" customHeight="1">
      <c r="A1168" s="3"/>
      <c r="B1168" s="3"/>
      <c r="C1168" s="294"/>
      <c r="D1168" s="72"/>
      <c r="E1168" s="72"/>
      <c r="F1168" s="94"/>
    </row>
    <row r="1169" spans="1:6" s="76" customFormat="1" ht="21" customHeight="1">
      <c r="A1169" s="3"/>
      <c r="B1169" s="3"/>
      <c r="C1169" s="294"/>
      <c r="D1169" s="72"/>
      <c r="E1169" s="72"/>
      <c r="F1169" s="94"/>
    </row>
    <row r="1170" spans="1:6" s="76" customFormat="1" ht="21" customHeight="1">
      <c r="A1170" s="3"/>
      <c r="B1170" s="3"/>
      <c r="C1170" s="294"/>
      <c r="D1170" s="72"/>
      <c r="E1170" s="72"/>
      <c r="F1170" s="94"/>
    </row>
    <row r="1171" spans="1:6" s="76" customFormat="1" ht="21" customHeight="1">
      <c r="A1171" s="3"/>
      <c r="B1171" s="3"/>
      <c r="C1171" s="294"/>
      <c r="D1171" s="72"/>
      <c r="E1171" s="72"/>
      <c r="F1171" s="94"/>
    </row>
    <row r="1172" spans="1:6" s="76" customFormat="1" ht="21" customHeight="1">
      <c r="A1172" s="3"/>
      <c r="B1172" s="3"/>
      <c r="C1172" s="294"/>
      <c r="D1172" s="72"/>
      <c r="E1172" s="72"/>
      <c r="F1172" s="94"/>
    </row>
    <row r="1173" spans="1:6" s="76" customFormat="1" ht="21" customHeight="1">
      <c r="A1173" s="3"/>
      <c r="B1173" s="3"/>
      <c r="C1173" s="294"/>
      <c r="D1173" s="72"/>
      <c r="E1173" s="72"/>
      <c r="F1173" s="94"/>
    </row>
    <row r="1174" spans="1:6" s="76" customFormat="1" ht="21" customHeight="1">
      <c r="A1174" s="3"/>
      <c r="B1174" s="3"/>
      <c r="C1174" s="294"/>
      <c r="D1174" s="72"/>
      <c r="E1174" s="72"/>
      <c r="F1174" s="94"/>
    </row>
    <row r="1175" spans="1:6" s="76" customFormat="1" ht="21" customHeight="1">
      <c r="A1175" s="3"/>
      <c r="B1175" s="3"/>
      <c r="C1175" s="294"/>
      <c r="D1175" s="72"/>
      <c r="E1175" s="72"/>
      <c r="F1175" s="94"/>
    </row>
    <row r="1176" spans="1:6" s="76" customFormat="1" ht="21" customHeight="1">
      <c r="A1176" s="3"/>
      <c r="B1176" s="3"/>
      <c r="C1176" s="294"/>
      <c r="D1176" s="72"/>
      <c r="E1176" s="72"/>
      <c r="F1176" s="94"/>
    </row>
    <row r="1177" spans="1:6" s="76" customFormat="1" ht="21" customHeight="1">
      <c r="A1177" s="3"/>
      <c r="B1177" s="3"/>
      <c r="C1177" s="294"/>
      <c r="D1177" s="72"/>
      <c r="E1177" s="72"/>
      <c r="F1177" s="94"/>
    </row>
    <row r="1178" spans="1:6" s="76" customFormat="1" ht="21" customHeight="1">
      <c r="A1178" s="3"/>
      <c r="B1178" s="3"/>
      <c r="C1178" s="294"/>
      <c r="D1178" s="72"/>
      <c r="E1178" s="72"/>
      <c r="F1178" s="94"/>
    </row>
    <row r="1179" spans="1:6" s="76" customFormat="1" ht="21" customHeight="1">
      <c r="A1179" s="3"/>
      <c r="B1179" s="3"/>
      <c r="C1179" s="294"/>
      <c r="D1179" s="72"/>
      <c r="E1179" s="72"/>
      <c r="F1179" s="94"/>
    </row>
    <row r="1180" spans="1:6" s="76" customFormat="1" ht="21" customHeight="1">
      <c r="A1180" s="3"/>
      <c r="B1180" s="3"/>
      <c r="C1180" s="294"/>
      <c r="D1180" s="72"/>
      <c r="E1180" s="72"/>
      <c r="F1180" s="94"/>
    </row>
    <row r="1181" spans="1:6" s="76" customFormat="1" ht="21" customHeight="1">
      <c r="A1181" s="3"/>
      <c r="B1181" s="3"/>
      <c r="C1181" s="294"/>
      <c r="D1181" s="72"/>
      <c r="E1181" s="72"/>
      <c r="F1181" s="94"/>
    </row>
    <row r="1182" spans="1:6" s="76" customFormat="1" ht="21" customHeight="1">
      <c r="A1182" s="3"/>
      <c r="B1182" s="3"/>
      <c r="C1182" s="294"/>
      <c r="D1182" s="72"/>
      <c r="E1182" s="72"/>
      <c r="F1182" s="94"/>
    </row>
    <row r="1183" spans="1:6" s="76" customFormat="1" ht="21" customHeight="1">
      <c r="A1183" s="3"/>
      <c r="B1183" s="3"/>
      <c r="C1183" s="294"/>
      <c r="D1183" s="72"/>
      <c r="E1183" s="72"/>
      <c r="F1183" s="94"/>
    </row>
    <row r="1184" spans="1:6" s="76" customFormat="1" ht="21" customHeight="1">
      <c r="A1184" s="3"/>
      <c r="B1184" s="3"/>
      <c r="C1184" s="294"/>
      <c r="D1184" s="72"/>
      <c r="E1184" s="72"/>
      <c r="F1184" s="94"/>
    </row>
    <row r="1185" spans="1:6" s="76" customFormat="1" ht="21" customHeight="1">
      <c r="A1185" s="3"/>
      <c r="B1185" s="3"/>
      <c r="C1185" s="294"/>
      <c r="D1185" s="72"/>
      <c r="E1185" s="72"/>
      <c r="F1185" s="94"/>
    </row>
    <row r="1186" spans="1:6" s="76" customFormat="1" ht="21" customHeight="1">
      <c r="A1186" s="3"/>
      <c r="B1186" s="3"/>
      <c r="C1186" s="294"/>
      <c r="D1186" s="72"/>
      <c r="E1186" s="72"/>
      <c r="F1186" s="94"/>
    </row>
    <row r="1187" spans="1:6" s="76" customFormat="1" ht="21" customHeight="1">
      <c r="A1187" s="3"/>
      <c r="B1187" s="3"/>
      <c r="C1187" s="294"/>
      <c r="D1187" s="72"/>
      <c r="E1187" s="72"/>
      <c r="F1187" s="94"/>
    </row>
    <row r="1188" spans="1:6" s="76" customFormat="1" ht="21" customHeight="1">
      <c r="A1188" s="3"/>
      <c r="B1188" s="3"/>
      <c r="C1188" s="294"/>
      <c r="D1188" s="72"/>
      <c r="E1188" s="72"/>
      <c r="F1188" s="94"/>
    </row>
    <row r="1189" spans="1:6" s="76" customFormat="1" ht="21" customHeight="1">
      <c r="A1189" s="3"/>
      <c r="B1189" s="3"/>
      <c r="C1189" s="294"/>
      <c r="D1189" s="72"/>
      <c r="E1189" s="72"/>
      <c r="F1189" s="94"/>
    </row>
    <row r="1190" spans="1:6" s="76" customFormat="1" ht="21" customHeight="1">
      <c r="A1190" s="3"/>
      <c r="B1190" s="3"/>
      <c r="C1190" s="294"/>
      <c r="D1190" s="72"/>
      <c r="E1190" s="72"/>
      <c r="F1190" s="94"/>
    </row>
    <row r="1191" spans="1:6" s="76" customFormat="1" ht="21" customHeight="1">
      <c r="A1191" s="3"/>
      <c r="B1191" s="3"/>
      <c r="C1191" s="294"/>
      <c r="D1191" s="72"/>
      <c r="E1191" s="72"/>
      <c r="F1191" s="94"/>
    </row>
    <row r="1192" spans="1:6" s="76" customFormat="1" ht="21" customHeight="1">
      <c r="A1192" s="3"/>
      <c r="B1192" s="3"/>
      <c r="C1192" s="294"/>
      <c r="D1192" s="72"/>
      <c r="E1192" s="72"/>
      <c r="F1192" s="94"/>
    </row>
    <row r="1193" spans="1:6" s="76" customFormat="1" ht="21" customHeight="1">
      <c r="A1193" s="3"/>
      <c r="B1193" s="3"/>
      <c r="C1193" s="294"/>
      <c r="D1193" s="72"/>
      <c r="E1193" s="72"/>
      <c r="F1193" s="94"/>
    </row>
    <row r="1194" spans="1:6" s="76" customFormat="1" ht="21" customHeight="1">
      <c r="A1194" s="3"/>
      <c r="B1194" s="3"/>
      <c r="C1194" s="294"/>
      <c r="D1194" s="72"/>
      <c r="E1194" s="72"/>
      <c r="F1194" s="94"/>
    </row>
    <row r="1195" spans="1:6" s="76" customFormat="1" ht="21" customHeight="1">
      <c r="A1195" s="3"/>
      <c r="B1195" s="3"/>
      <c r="C1195" s="294"/>
      <c r="D1195" s="72"/>
      <c r="E1195" s="72"/>
      <c r="F1195" s="94"/>
    </row>
    <row r="1196" spans="1:6" s="76" customFormat="1" ht="21" customHeight="1">
      <c r="A1196" s="3"/>
      <c r="B1196" s="3"/>
      <c r="C1196" s="294"/>
      <c r="D1196" s="72"/>
      <c r="E1196" s="72"/>
      <c r="F1196" s="94"/>
    </row>
    <row r="1197" spans="1:6" s="76" customFormat="1" ht="21" customHeight="1">
      <c r="A1197" s="3"/>
      <c r="B1197" s="3"/>
      <c r="C1197" s="294"/>
      <c r="D1197" s="72"/>
      <c r="E1197" s="72"/>
      <c r="F1197" s="94"/>
    </row>
    <row r="1198" spans="1:6" s="76" customFormat="1" ht="21" customHeight="1">
      <c r="A1198" s="3"/>
      <c r="B1198" s="3"/>
      <c r="C1198" s="294"/>
      <c r="D1198" s="72"/>
      <c r="E1198" s="72"/>
      <c r="F1198" s="94"/>
    </row>
    <row r="1199" spans="1:6" s="76" customFormat="1" ht="21" customHeight="1">
      <c r="A1199" s="3"/>
      <c r="B1199" s="3"/>
      <c r="C1199" s="294"/>
      <c r="D1199" s="72"/>
      <c r="E1199" s="72"/>
      <c r="F1199" s="94"/>
    </row>
    <row r="1200" spans="1:6" s="76" customFormat="1" ht="21" customHeight="1">
      <c r="A1200" s="3"/>
      <c r="B1200" s="3"/>
      <c r="C1200" s="294"/>
      <c r="D1200" s="72"/>
      <c r="E1200" s="72"/>
      <c r="F1200" s="94"/>
    </row>
    <row r="1201" spans="1:6" s="76" customFormat="1" ht="21" customHeight="1">
      <c r="A1201" s="3"/>
      <c r="B1201" s="3"/>
      <c r="C1201" s="294"/>
      <c r="D1201" s="72"/>
      <c r="E1201" s="72"/>
      <c r="F1201" s="94"/>
    </row>
    <row r="1202" spans="1:6" s="76" customFormat="1" ht="21" customHeight="1">
      <c r="A1202" s="3"/>
      <c r="B1202" s="3"/>
      <c r="C1202" s="294"/>
      <c r="D1202" s="72"/>
      <c r="E1202" s="72"/>
      <c r="F1202" s="94"/>
    </row>
    <row r="1203" spans="1:6" s="76" customFormat="1" ht="21" customHeight="1">
      <c r="A1203" s="3"/>
      <c r="B1203" s="3"/>
      <c r="C1203" s="294"/>
      <c r="D1203" s="72"/>
      <c r="E1203" s="72"/>
      <c r="F1203" s="94"/>
    </row>
    <row r="1204" spans="1:6" s="76" customFormat="1" ht="21" customHeight="1">
      <c r="A1204" s="3"/>
      <c r="B1204" s="3"/>
      <c r="C1204" s="294"/>
      <c r="D1204" s="72"/>
      <c r="E1204" s="72"/>
      <c r="F1204" s="94"/>
    </row>
    <row r="1205" spans="1:6" s="76" customFormat="1" ht="21" customHeight="1">
      <c r="A1205" s="3"/>
      <c r="B1205" s="3"/>
      <c r="C1205" s="294"/>
      <c r="D1205" s="72"/>
      <c r="E1205" s="72"/>
      <c r="F1205" s="94"/>
    </row>
    <row r="1206" spans="1:6" s="76" customFormat="1" ht="21" customHeight="1">
      <c r="A1206" s="3"/>
      <c r="B1206" s="3"/>
      <c r="C1206" s="294"/>
      <c r="D1206" s="72"/>
      <c r="E1206" s="72"/>
      <c r="F1206" s="94"/>
    </row>
    <row r="1207" spans="1:6" s="76" customFormat="1" ht="21" customHeight="1">
      <c r="A1207" s="3"/>
      <c r="B1207" s="3"/>
      <c r="C1207" s="294"/>
      <c r="D1207" s="72"/>
      <c r="E1207" s="72"/>
      <c r="F1207" s="94"/>
    </row>
    <row r="1208" spans="1:6" s="76" customFormat="1" ht="21" customHeight="1">
      <c r="A1208" s="3"/>
      <c r="B1208" s="3"/>
      <c r="C1208" s="294"/>
      <c r="D1208" s="72"/>
      <c r="E1208" s="72"/>
      <c r="F1208" s="94"/>
    </row>
    <row r="1209" spans="1:6" s="76" customFormat="1" ht="21" customHeight="1">
      <c r="A1209" s="3"/>
      <c r="B1209" s="3"/>
      <c r="C1209" s="294"/>
      <c r="D1209" s="72"/>
      <c r="E1209" s="72"/>
      <c r="F1209" s="94"/>
    </row>
    <row r="1210" spans="1:6" s="76" customFormat="1" ht="21" customHeight="1">
      <c r="A1210" s="3"/>
      <c r="B1210" s="3"/>
      <c r="C1210" s="294"/>
      <c r="D1210" s="72"/>
      <c r="E1210" s="72"/>
      <c r="F1210" s="94"/>
    </row>
    <row r="1211" spans="1:6" s="76" customFormat="1" ht="21" customHeight="1">
      <c r="A1211" s="3"/>
      <c r="B1211" s="3"/>
      <c r="C1211" s="294"/>
      <c r="D1211" s="72"/>
      <c r="E1211" s="72"/>
      <c r="F1211" s="94"/>
    </row>
    <row r="1212" spans="1:6" s="76" customFormat="1" ht="21" customHeight="1">
      <c r="A1212" s="3"/>
      <c r="B1212" s="3"/>
      <c r="C1212" s="294"/>
      <c r="D1212" s="72"/>
      <c r="E1212" s="72"/>
      <c r="F1212" s="94"/>
    </row>
    <row r="1213" spans="1:6" s="76" customFormat="1" ht="21" customHeight="1">
      <c r="A1213" s="3"/>
      <c r="B1213" s="3"/>
      <c r="C1213" s="294"/>
      <c r="D1213" s="72"/>
      <c r="E1213" s="72"/>
      <c r="F1213" s="94"/>
    </row>
    <row r="1214" spans="1:6" s="76" customFormat="1" ht="21" customHeight="1">
      <c r="A1214" s="3"/>
      <c r="B1214" s="3"/>
      <c r="C1214" s="294"/>
      <c r="D1214" s="72"/>
      <c r="E1214" s="72"/>
      <c r="F1214" s="94"/>
    </row>
    <row r="1215" spans="1:6" s="76" customFormat="1" ht="21" customHeight="1">
      <c r="A1215" s="3"/>
      <c r="B1215" s="3"/>
      <c r="C1215" s="294"/>
      <c r="D1215" s="72"/>
      <c r="E1215" s="72"/>
      <c r="F1215" s="94"/>
    </row>
    <row r="1216" spans="1:6" s="76" customFormat="1" ht="21" customHeight="1">
      <c r="A1216" s="3"/>
      <c r="B1216" s="3"/>
      <c r="C1216" s="294"/>
      <c r="D1216" s="72"/>
      <c r="E1216" s="72"/>
      <c r="F1216" s="94"/>
    </row>
    <row r="1217" spans="1:6" s="76" customFormat="1" ht="21" customHeight="1">
      <c r="A1217" s="3"/>
      <c r="B1217" s="3"/>
      <c r="C1217" s="294"/>
      <c r="D1217" s="72"/>
      <c r="E1217" s="72"/>
      <c r="F1217" s="94"/>
    </row>
    <row r="1218" spans="1:6" s="76" customFormat="1" ht="21" customHeight="1">
      <c r="A1218" s="3"/>
      <c r="B1218" s="3"/>
      <c r="C1218" s="294"/>
      <c r="D1218" s="72"/>
      <c r="E1218" s="72"/>
      <c r="F1218" s="94"/>
    </row>
    <row r="1219" spans="1:6" s="76" customFormat="1" ht="21" customHeight="1">
      <c r="A1219" s="3"/>
      <c r="B1219" s="3"/>
      <c r="C1219" s="294"/>
      <c r="D1219" s="72"/>
      <c r="E1219" s="72"/>
      <c r="F1219" s="94"/>
    </row>
    <row r="1220" spans="1:6" s="76" customFormat="1" ht="21" customHeight="1">
      <c r="A1220" s="3"/>
      <c r="B1220" s="3"/>
      <c r="C1220" s="294"/>
      <c r="D1220" s="72"/>
      <c r="E1220" s="72"/>
      <c r="F1220" s="94"/>
    </row>
    <row r="1221" spans="1:6" s="76" customFormat="1" ht="21" customHeight="1">
      <c r="A1221" s="3"/>
      <c r="B1221" s="3"/>
      <c r="C1221" s="294"/>
      <c r="D1221" s="72"/>
      <c r="E1221" s="72"/>
      <c r="F1221" s="94"/>
    </row>
    <row r="1222" spans="1:6" s="76" customFormat="1" ht="21" customHeight="1">
      <c r="A1222" s="3"/>
      <c r="B1222" s="3"/>
      <c r="C1222" s="294"/>
      <c r="D1222" s="72"/>
      <c r="E1222" s="72"/>
      <c r="F1222" s="94"/>
    </row>
    <row r="1223" spans="1:6" s="76" customFormat="1" ht="21" customHeight="1">
      <c r="A1223" s="3"/>
      <c r="B1223" s="3"/>
      <c r="C1223" s="294"/>
      <c r="D1223" s="72"/>
      <c r="E1223" s="72"/>
      <c r="F1223" s="94"/>
    </row>
    <row r="1224" spans="1:6" s="76" customFormat="1" ht="21" customHeight="1">
      <c r="A1224" s="3"/>
      <c r="B1224" s="3"/>
      <c r="C1224" s="294"/>
      <c r="D1224" s="72"/>
      <c r="E1224" s="72"/>
      <c r="F1224" s="94"/>
    </row>
    <row r="1225" spans="1:6" s="76" customFormat="1" ht="21" customHeight="1">
      <c r="A1225" s="3"/>
      <c r="B1225" s="3"/>
      <c r="C1225" s="294"/>
      <c r="D1225" s="72"/>
      <c r="E1225" s="72"/>
      <c r="F1225" s="94"/>
    </row>
    <row r="1226" spans="1:6" s="76" customFormat="1" ht="21" customHeight="1">
      <c r="A1226" s="3"/>
      <c r="B1226" s="3"/>
      <c r="C1226" s="294"/>
      <c r="D1226" s="72"/>
      <c r="E1226" s="72"/>
      <c r="F1226" s="94"/>
    </row>
    <row r="1227" spans="1:6" s="76" customFormat="1" ht="21" customHeight="1">
      <c r="A1227" s="3"/>
      <c r="B1227" s="3"/>
      <c r="C1227" s="294"/>
      <c r="D1227" s="72"/>
      <c r="E1227" s="72"/>
      <c r="F1227" s="94"/>
    </row>
    <row r="1228" spans="1:6" s="76" customFormat="1" ht="21" customHeight="1">
      <c r="A1228" s="3"/>
      <c r="B1228" s="3"/>
      <c r="C1228" s="294"/>
      <c r="D1228" s="72"/>
      <c r="E1228" s="72"/>
      <c r="F1228" s="94"/>
    </row>
    <row r="1229" spans="1:6" s="76" customFormat="1" ht="21" customHeight="1">
      <c r="A1229" s="3"/>
      <c r="B1229" s="3"/>
      <c r="C1229" s="294"/>
      <c r="D1229" s="72"/>
      <c r="E1229" s="72"/>
      <c r="F1229" s="94"/>
    </row>
    <row r="1230" spans="1:6" s="76" customFormat="1" ht="21" customHeight="1">
      <c r="A1230" s="3"/>
      <c r="B1230" s="3"/>
      <c r="C1230" s="294"/>
      <c r="D1230" s="72"/>
      <c r="E1230" s="72"/>
      <c r="F1230" s="94"/>
    </row>
    <row r="1231" spans="1:6" s="76" customFormat="1" ht="21" customHeight="1">
      <c r="A1231" s="3"/>
      <c r="B1231" s="3"/>
      <c r="C1231" s="294"/>
      <c r="D1231" s="72"/>
      <c r="E1231" s="72"/>
      <c r="F1231" s="94"/>
    </row>
    <row r="1232" spans="1:6" s="76" customFormat="1" ht="21" customHeight="1">
      <c r="A1232" s="3"/>
      <c r="B1232" s="3"/>
      <c r="C1232" s="294"/>
      <c r="D1232" s="72"/>
      <c r="E1232" s="72"/>
      <c r="F1232" s="94"/>
    </row>
    <row r="1233" spans="1:6" s="76" customFormat="1" ht="21" customHeight="1">
      <c r="A1233" s="3"/>
      <c r="B1233" s="3"/>
      <c r="C1233" s="294"/>
      <c r="D1233" s="72"/>
      <c r="E1233" s="72"/>
      <c r="F1233" s="94"/>
    </row>
    <row r="1234" spans="1:6" s="76" customFormat="1" ht="21" customHeight="1">
      <c r="A1234" s="3"/>
      <c r="B1234" s="3"/>
      <c r="C1234" s="294"/>
      <c r="D1234" s="72"/>
      <c r="E1234" s="72"/>
      <c r="F1234" s="94"/>
    </row>
    <row r="1235" spans="1:6" s="76" customFormat="1" ht="21" customHeight="1">
      <c r="A1235" s="3"/>
      <c r="B1235" s="3"/>
      <c r="C1235" s="294"/>
      <c r="D1235" s="72"/>
      <c r="E1235" s="72"/>
      <c r="F1235" s="94"/>
    </row>
    <row r="1236" spans="1:6" s="76" customFormat="1" ht="21" customHeight="1">
      <c r="A1236" s="3"/>
      <c r="B1236" s="3"/>
      <c r="C1236" s="294"/>
      <c r="D1236" s="72"/>
      <c r="E1236" s="72"/>
      <c r="F1236" s="94"/>
    </row>
    <row r="1237" spans="1:6" s="76" customFormat="1" ht="21" customHeight="1">
      <c r="A1237" s="3"/>
      <c r="B1237" s="3"/>
      <c r="C1237" s="294"/>
      <c r="D1237" s="72"/>
      <c r="E1237" s="72"/>
      <c r="F1237" s="94"/>
    </row>
    <row r="1238" spans="1:6" s="76" customFormat="1" ht="21" customHeight="1">
      <c r="A1238" s="3"/>
      <c r="B1238" s="3"/>
      <c r="C1238" s="294"/>
      <c r="D1238" s="72"/>
      <c r="E1238" s="72"/>
      <c r="F1238" s="94"/>
    </row>
    <row r="1239" spans="1:6" s="76" customFormat="1" ht="21" customHeight="1">
      <c r="A1239" s="3"/>
      <c r="B1239" s="3"/>
      <c r="C1239" s="294"/>
      <c r="D1239" s="72"/>
      <c r="E1239" s="72"/>
      <c r="F1239" s="94"/>
    </row>
    <row r="1240" spans="1:6" s="76" customFormat="1" ht="21" customHeight="1">
      <c r="A1240" s="3"/>
      <c r="B1240" s="3"/>
      <c r="C1240" s="294"/>
      <c r="D1240" s="72"/>
      <c r="E1240" s="72"/>
      <c r="F1240" s="94"/>
    </row>
    <row r="1241" spans="1:6" s="76" customFormat="1" ht="21" customHeight="1">
      <c r="A1241" s="3"/>
      <c r="B1241" s="3"/>
      <c r="C1241" s="294"/>
      <c r="D1241" s="72"/>
      <c r="E1241" s="72"/>
      <c r="F1241" s="94"/>
    </row>
    <row r="1242" spans="1:6" s="76" customFormat="1" ht="21" customHeight="1">
      <c r="A1242" s="3"/>
      <c r="B1242" s="3"/>
      <c r="C1242" s="294"/>
      <c r="D1242" s="72"/>
      <c r="E1242" s="72"/>
      <c r="F1242" s="94"/>
    </row>
    <row r="1243" spans="1:6" s="76" customFormat="1" ht="21" customHeight="1">
      <c r="A1243" s="3"/>
      <c r="B1243" s="3"/>
      <c r="C1243" s="294"/>
      <c r="D1243" s="72"/>
      <c r="E1243" s="72"/>
      <c r="F1243" s="94"/>
    </row>
    <row r="1244" spans="1:6" s="76" customFormat="1" ht="21" customHeight="1">
      <c r="A1244" s="3"/>
      <c r="B1244" s="3"/>
      <c r="C1244" s="294"/>
      <c r="D1244" s="72"/>
      <c r="E1244" s="72"/>
      <c r="F1244" s="94"/>
    </row>
    <row r="1245" spans="1:6" s="76" customFormat="1" ht="21" customHeight="1">
      <c r="A1245" s="3"/>
      <c r="B1245" s="3"/>
      <c r="C1245" s="294"/>
      <c r="D1245" s="72"/>
      <c r="E1245" s="72"/>
      <c r="F1245" s="94"/>
    </row>
    <row r="1246" spans="1:6" s="76" customFormat="1" ht="21" customHeight="1">
      <c r="A1246" s="3"/>
      <c r="B1246" s="3"/>
      <c r="C1246" s="294"/>
      <c r="D1246" s="72"/>
      <c r="E1246" s="72"/>
      <c r="F1246" s="94"/>
    </row>
    <row r="1247" spans="1:6" s="76" customFormat="1" ht="21" customHeight="1">
      <c r="A1247" s="3"/>
      <c r="B1247" s="3"/>
      <c r="C1247" s="294"/>
      <c r="D1247" s="72"/>
      <c r="E1247" s="72"/>
      <c r="F1247" s="94"/>
    </row>
    <row r="1248" spans="1:6" s="76" customFormat="1" ht="21" customHeight="1">
      <c r="A1248" s="3"/>
      <c r="B1248" s="3"/>
      <c r="C1248" s="294"/>
      <c r="D1248" s="72"/>
      <c r="E1248" s="72"/>
      <c r="F1248" s="94"/>
    </row>
    <row r="1249" spans="1:6" s="76" customFormat="1" ht="21" customHeight="1">
      <c r="A1249" s="3"/>
      <c r="B1249" s="3"/>
      <c r="C1249" s="294"/>
      <c r="D1249" s="72"/>
      <c r="E1249" s="72"/>
      <c r="F1249" s="94"/>
    </row>
    <row r="1250" spans="1:6" s="76" customFormat="1" ht="21" customHeight="1">
      <c r="A1250" s="3"/>
      <c r="B1250" s="3"/>
      <c r="C1250" s="294"/>
      <c r="D1250" s="72"/>
      <c r="E1250" s="72"/>
      <c r="F1250" s="94"/>
    </row>
    <row r="1251" spans="1:6" s="76" customFormat="1" ht="21" customHeight="1">
      <c r="A1251" s="3"/>
      <c r="B1251" s="3"/>
      <c r="C1251" s="294"/>
      <c r="D1251" s="72"/>
      <c r="E1251" s="72"/>
      <c r="F1251" s="94"/>
    </row>
    <row r="1252" spans="1:6" s="76" customFormat="1" ht="21" customHeight="1">
      <c r="A1252" s="3"/>
      <c r="B1252" s="3"/>
      <c r="C1252" s="294"/>
      <c r="D1252" s="72"/>
      <c r="E1252" s="72"/>
      <c r="F1252" s="94"/>
    </row>
    <row r="1253" spans="1:6" s="76" customFormat="1" ht="21" customHeight="1">
      <c r="A1253" s="3"/>
      <c r="B1253" s="3"/>
      <c r="C1253" s="294"/>
      <c r="D1253" s="72"/>
      <c r="E1253" s="72"/>
      <c r="F1253" s="94"/>
    </row>
  </sheetData>
  <sheetProtection/>
  <autoFilter ref="A5:D5"/>
  <mergeCells count="7">
    <mergeCell ref="B18:C18"/>
    <mergeCell ref="A1:E1"/>
    <mergeCell ref="A2:E2"/>
    <mergeCell ref="A3:E3"/>
    <mergeCell ref="B4:B5"/>
    <mergeCell ref="C4:C5"/>
    <mergeCell ref="E4:E5"/>
  </mergeCells>
  <printOptions/>
  <pageMargins left="0.2362204724409449" right="0.2362204724409449" top="0.8661417322834646" bottom="0.5118110236220472" header="0.31496062992125984" footer="0.31496062992125984"/>
  <pageSetup horizontalDpi="180" verticalDpi="18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616"/>
  <sheetViews>
    <sheetView zoomScalePageLayoutView="0" workbookViewId="0" topLeftCell="A186">
      <selection activeCell="B190" sqref="B190:B191"/>
    </sheetView>
  </sheetViews>
  <sheetFormatPr defaultColWidth="9.140625" defaultRowHeight="21" customHeight="1"/>
  <cols>
    <col min="1" max="1" width="4.421875" style="3" customWidth="1"/>
    <col min="2" max="2" width="22.28125" style="3" customWidth="1"/>
    <col min="3" max="3" width="14.140625" style="267" customWidth="1"/>
    <col min="4" max="4" width="11.28125" style="68" customWidth="1"/>
    <col min="5" max="5" width="9.421875" style="69" customWidth="1"/>
    <col min="6" max="6" width="12.28125" style="70" customWidth="1"/>
    <col min="7" max="7" width="11.00390625" style="71" customWidth="1"/>
    <col min="8" max="8" width="9.8515625" style="72" customWidth="1"/>
    <col min="9" max="9" width="10.28125" style="72" customWidth="1"/>
    <col min="10" max="10" width="9.421875" style="72" customWidth="1"/>
    <col min="11" max="11" width="9.00390625" style="75" customWidth="1"/>
    <col min="12" max="12" width="8.28125" style="76" customWidth="1"/>
    <col min="13" max="13" width="9.421875" style="3" customWidth="1"/>
    <col min="14" max="14" width="9.00390625" style="3" customWidth="1"/>
    <col min="15" max="15" width="5.28125" style="86" customWidth="1"/>
    <col min="16" max="16" width="9.00390625" style="3" customWidth="1"/>
    <col min="17" max="17" width="11.00390625" style="67" customWidth="1"/>
    <col min="18" max="18" width="12.28125" style="3" customWidth="1"/>
    <col min="19" max="19" width="13.421875" style="87" customWidth="1"/>
    <col min="20" max="21" width="8.140625" style="3" customWidth="1"/>
    <col min="22" max="22" width="8.7109375" style="3" customWidth="1"/>
    <col min="23" max="16384" width="9.140625" style="3" customWidth="1"/>
  </cols>
  <sheetData>
    <row r="1" spans="1:21" ht="23.25" customHeight="1">
      <c r="A1" s="363" t="s">
        <v>413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213"/>
      <c r="S1" s="141" t="s">
        <v>77</v>
      </c>
      <c r="T1" s="214" t="s">
        <v>78</v>
      </c>
      <c r="U1" s="141" t="s">
        <v>79</v>
      </c>
    </row>
    <row r="2" spans="1:21" ht="25.5" customHeight="1">
      <c r="A2" s="364" t="s">
        <v>66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213"/>
      <c r="S2" s="215">
        <v>546</v>
      </c>
      <c r="T2" s="143">
        <v>257</v>
      </c>
      <c r="U2" s="144">
        <v>150</v>
      </c>
    </row>
    <row r="3" spans="1:21" ht="21" customHeight="1">
      <c r="A3" s="364" t="s">
        <v>414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213"/>
      <c r="S3" s="216"/>
      <c r="T3" s="213"/>
      <c r="U3" s="213"/>
    </row>
    <row r="4" spans="1:21" s="6" customFormat="1" ht="18" customHeight="1">
      <c r="A4" s="146" t="s">
        <v>95</v>
      </c>
      <c r="B4" s="365" t="s">
        <v>0</v>
      </c>
      <c r="C4" s="367" t="s">
        <v>4</v>
      </c>
      <c r="D4" s="369" t="s">
        <v>9</v>
      </c>
      <c r="E4" s="371" t="s">
        <v>13</v>
      </c>
      <c r="F4" s="373" t="s">
        <v>14</v>
      </c>
      <c r="G4" s="359" t="s">
        <v>7</v>
      </c>
      <c r="H4" s="375"/>
      <c r="I4" s="375"/>
      <c r="J4" s="375"/>
      <c r="K4" s="375"/>
      <c r="L4" s="375"/>
      <c r="M4" s="375"/>
      <c r="N4" s="375"/>
      <c r="O4" s="375"/>
      <c r="P4" s="375"/>
      <c r="Q4" s="359" t="s">
        <v>5</v>
      </c>
      <c r="R4" s="360"/>
      <c r="S4" s="147"/>
      <c r="T4" s="148"/>
      <c r="U4" s="148"/>
    </row>
    <row r="5" spans="1:21" s="6" customFormat="1" ht="21" customHeight="1">
      <c r="A5" s="149" t="s">
        <v>3</v>
      </c>
      <c r="B5" s="366"/>
      <c r="C5" s="368"/>
      <c r="D5" s="370"/>
      <c r="E5" s="372"/>
      <c r="F5" s="374"/>
      <c r="G5" s="134" t="s">
        <v>12</v>
      </c>
      <c r="H5" s="135" t="s">
        <v>51</v>
      </c>
      <c r="I5" s="135" t="s">
        <v>781</v>
      </c>
      <c r="J5" s="135" t="s">
        <v>782</v>
      </c>
      <c r="K5" s="260" t="s">
        <v>8</v>
      </c>
      <c r="L5" s="261" t="s">
        <v>15</v>
      </c>
      <c r="M5" s="261" t="s">
        <v>11</v>
      </c>
      <c r="N5" s="261" t="s">
        <v>67</v>
      </c>
      <c r="O5" s="260" t="s">
        <v>252</v>
      </c>
      <c r="P5" s="261" t="s">
        <v>56</v>
      </c>
      <c r="Q5" s="208" t="s">
        <v>10</v>
      </c>
      <c r="R5" s="208" t="s">
        <v>6</v>
      </c>
      <c r="S5" s="147"/>
      <c r="T5" s="148"/>
      <c r="U5" s="148"/>
    </row>
    <row r="6" spans="1:21" ht="21.75" customHeight="1">
      <c r="A6" s="156">
        <v>1</v>
      </c>
      <c r="B6" s="137" t="s">
        <v>1</v>
      </c>
      <c r="C6" s="268" t="s">
        <v>694</v>
      </c>
      <c r="D6" s="180">
        <v>25330</v>
      </c>
      <c r="E6" s="158"/>
      <c r="F6" s="158">
        <f>SUM(D6:E6)</f>
        <v>25330</v>
      </c>
      <c r="G6" s="217">
        <v>750</v>
      </c>
      <c r="H6" s="218">
        <f>5700+3810+2313</f>
        <v>11823</v>
      </c>
      <c r="I6" s="158"/>
      <c r="J6" s="158"/>
      <c r="K6" s="219">
        <f>S2</f>
        <v>546</v>
      </c>
      <c r="L6" s="220">
        <f>T2</f>
        <v>257</v>
      </c>
      <c r="M6" s="158"/>
      <c r="N6" s="158"/>
      <c r="O6" s="221"/>
      <c r="P6" s="158"/>
      <c r="Q6" s="222">
        <f>SUM(G6:O6)</f>
        <v>13376</v>
      </c>
      <c r="R6" s="222">
        <f aca="true" t="shared" si="0" ref="R6:R35">F6-Q6</f>
        <v>11954</v>
      </c>
      <c r="S6" s="216"/>
      <c r="T6" s="213"/>
      <c r="U6" s="213"/>
    </row>
    <row r="7" spans="1:21" ht="21.75" customHeight="1">
      <c r="A7" s="156">
        <v>2</v>
      </c>
      <c r="B7" s="137" t="s">
        <v>2</v>
      </c>
      <c r="C7" s="268" t="s">
        <v>695</v>
      </c>
      <c r="D7" s="180">
        <v>25660</v>
      </c>
      <c r="E7" s="158"/>
      <c r="F7" s="158">
        <f aca="true" t="shared" si="1" ref="F7:F70">SUM(D7:E7)</f>
        <v>25660</v>
      </c>
      <c r="G7" s="217">
        <v>750</v>
      </c>
      <c r="H7" s="218">
        <v>7500</v>
      </c>
      <c r="I7" s="158"/>
      <c r="J7" s="158"/>
      <c r="K7" s="219">
        <f>S2</f>
        <v>546</v>
      </c>
      <c r="L7" s="158"/>
      <c r="M7" s="158"/>
      <c r="N7" s="158"/>
      <c r="O7" s="223"/>
      <c r="P7" s="158"/>
      <c r="Q7" s="222">
        <f aca="true" t="shared" si="2" ref="Q7:Q70">SUM(G7:O7)</f>
        <v>8796</v>
      </c>
      <c r="R7" s="222">
        <f t="shared" si="0"/>
        <v>16864</v>
      </c>
      <c r="S7" s="216"/>
      <c r="T7" s="213"/>
      <c r="U7" s="213"/>
    </row>
    <row r="8" spans="1:21" ht="21.75" customHeight="1">
      <c r="A8" s="156">
        <v>3</v>
      </c>
      <c r="B8" s="137" t="s">
        <v>692</v>
      </c>
      <c r="C8" s="268" t="s">
        <v>696</v>
      </c>
      <c r="D8" s="180">
        <v>25710</v>
      </c>
      <c r="E8" s="158"/>
      <c r="F8" s="158">
        <f t="shared" si="1"/>
        <v>25710</v>
      </c>
      <c r="G8" s="217">
        <v>750</v>
      </c>
      <c r="H8" s="218">
        <f>7500+2688</f>
        <v>10188</v>
      </c>
      <c r="I8" s="158"/>
      <c r="J8" s="158"/>
      <c r="K8" s="219">
        <f>S2</f>
        <v>546</v>
      </c>
      <c r="L8" s="220">
        <f>T2</f>
        <v>257</v>
      </c>
      <c r="M8" s="224">
        <f>U2*3</f>
        <v>450</v>
      </c>
      <c r="N8" s="158"/>
      <c r="O8" s="223"/>
      <c r="P8" s="158"/>
      <c r="Q8" s="222">
        <f t="shared" si="2"/>
        <v>12191</v>
      </c>
      <c r="R8" s="222">
        <f t="shared" si="0"/>
        <v>13519</v>
      </c>
      <c r="S8" s="216"/>
      <c r="T8" s="213"/>
      <c r="U8" s="213"/>
    </row>
    <row r="9" spans="1:21" ht="21.75" customHeight="1">
      <c r="A9" s="156">
        <v>4</v>
      </c>
      <c r="B9" s="137" t="s">
        <v>26</v>
      </c>
      <c r="C9" s="268" t="s">
        <v>697</v>
      </c>
      <c r="D9" s="180">
        <v>25710</v>
      </c>
      <c r="E9" s="158"/>
      <c r="F9" s="158">
        <f>SUM(D9:E9)</f>
        <v>25710</v>
      </c>
      <c r="G9" s="217">
        <v>750</v>
      </c>
      <c r="H9" s="158"/>
      <c r="I9" s="158"/>
      <c r="J9" s="225">
        <v>1500</v>
      </c>
      <c r="K9" s="223"/>
      <c r="L9" s="158"/>
      <c r="M9" s="224">
        <f>U2*2</f>
        <v>300</v>
      </c>
      <c r="N9" s="158"/>
      <c r="O9" s="223"/>
      <c r="P9" s="158"/>
      <c r="Q9" s="222">
        <f t="shared" si="2"/>
        <v>2550</v>
      </c>
      <c r="R9" s="222">
        <f t="shared" si="0"/>
        <v>23160</v>
      </c>
      <c r="S9" s="216"/>
      <c r="T9" s="213"/>
      <c r="U9" s="213"/>
    </row>
    <row r="10" spans="1:21" ht="21.75" customHeight="1">
      <c r="A10" s="156">
        <v>5</v>
      </c>
      <c r="B10" s="137" t="s">
        <v>17</v>
      </c>
      <c r="C10" s="268" t="s">
        <v>698</v>
      </c>
      <c r="D10" s="180">
        <v>25470</v>
      </c>
      <c r="E10" s="158"/>
      <c r="F10" s="158">
        <f t="shared" si="1"/>
        <v>25470</v>
      </c>
      <c r="G10" s="217">
        <v>750</v>
      </c>
      <c r="H10" s="158"/>
      <c r="I10" s="226">
        <v>3800</v>
      </c>
      <c r="J10" s="158"/>
      <c r="K10" s="219">
        <f>S2</f>
        <v>546</v>
      </c>
      <c r="L10" s="220">
        <f>T2</f>
        <v>257</v>
      </c>
      <c r="M10" s="158"/>
      <c r="N10" s="158"/>
      <c r="O10" s="223"/>
      <c r="P10" s="158"/>
      <c r="Q10" s="222">
        <f t="shared" si="2"/>
        <v>5353</v>
      </c>
      <c r="R10" s="222">
        <f t="shared" si="0"/>
        <v>20117</v>
      </c>
      <c r="S10" s="216"/>
      <c r="T10" s="213"/>
      <c r="U10" s="213"/>
    </row>
    <row r="11" spans="1:21" ht="21.75" customHeight="1">
      <c r="A11" s="156">
        <v>6</v>
      </c>
      <c r="B11" s="137" t="s">
        <v>18</v>
      </c>
      <c r="C11" s="268" t="s">
        <v>699</v>
      </c>
      <c r="D11" s="180">
        <v>25710</v>
      </c>
      <c r="E11" s="158"/>
      <c r="F11" s="158">
        <f t="shared" si="1"/>
        <v>25710</v>
      </c>
      <c r="G11" s="217">
        <v>750</v>
      </c>
      <c r="H11" s="158"/>
      <c r="I11" s="226">
        <v>6500</v>
      </c>
      <c r="J11" s="158"/>
      <c r="K11" s="219">
        <f>S2</f>
        <v>546</v>
      </c>
      <c r="L11" s="158"/>
      <c r="M11" s="158"/>
      <c r="N11" s="158"/>
      <c r="O11" s="223"/>
      <c r="P11" s="158"/>
      <c r="Q11" s="222">
        <f t="shared" si="2"/>
        <v>7796</v>
      </c>
      <c r="R11" s="222">
        <f t="shared" si="0"/>
        <v>17914</v>
      </c>
      <c r="S11" s="216"/>
      <c r="T11" s="213"/>
      <c r="U11" s="213"/>
    </row>
    <row r="12" spans="1:21" ht="21.75" customHeight="1">
      <c r="A12" s="156">
        <v>7</v>
      </c>
      <c r="B12" s="137" t="s">
        <v>19</v>
      </c>
      <c r="C12" s="268" t="s">
        <v>700</v>
      </c>
      <c r="D12" s="180">
        <v>25610</v>
      </c>
      <c r="E12" s="158"/>
      <c r="F12" s="158">
        <f t="shared" si="1"/>
        <v>25610</v>
      </c>
      <c r="G12" s="217">
        <v>750</v>
      </c>
      <c r="H12" s="158"/>
      <c r="I12" s="226">
        <v>10800</v>
      </c>
      <c r="J12" s="158"/>
      <c r="K12" s="219">
        <f>S2</f>
        <v>546</v>
      </c>
      <c r="L12" s="158"/>
      <c r="M12" s="158"/>
      <c r="N12" s="158"/>
      <c r="O12" s="223"/>
      <c r="P12" s="158"/>
      <c r="Q12" s="222">
        <f t="shared" si="2"/>
        <v>12096</v>
      </c>
      <c r="R12" s="222">
        <f t="shared" si="0"/>
        <v>13514</v>
      </c>
      <c r="S12" s="216"/>
      <c r="T12" s="213"/>
      <c r="U12" s="213"/>
    </row>
    <row r="13" spans="1:21" ht="21.75" customHeight="1">
      <c r="A13" s="156">
        <v>8</v>
      </c>
      <c r="B13" s="137" t="s">
        <v>418</v>
      </c>
      <c r="C13" s="183" t="s">
        <v>701</v>
      </c>
      <c r="D13" s="180">
        <v>25220</v>
      </c>
      <c r="E13" s="158"/>
      <c r="F13" s="158">
        <f t="shared" si="1"/>
        <v>25220</v>
      </c>
      <c r="G13" s="217">
        <v>750</v>
      </c>
      <c r="H13" s="158"/>
      <c r="I13" s="226">
        <v>12200</v>
      </c>
      <c r="J13" s="158"/>
      <c r="K13" s="219">
        <f>S2</f>
        <v>546</v>
      </c>
      <c r="L13" s="220">
        <f>T2</f>
        <v>257</v>
      </c>
      <c r="M13" s="224">
        <f>U2*2</f>
        <v>300</v>
      </c>
      <c r="N13" s="158"/>
      <c r="O13" s="223"/>
      <c r="P13" s="158"/>
      <c r="Q13" s="222">
        <f t="shared" si="2"/>
        <v>14053</v>
      </c>
      <c r="R13" s="222">
        <f t="shared" si="0"/>
        <v>11167</v>
      </c>
      <c r="S13" s="216"/>
      <c r="T13" s="213"/>
      <c r="U13" s="213"/>
    </row>
    <row r="14" spans="1:21" ht="21.75" customHeight="1">
      <c r="A14" s="156">
        <v>9</v>
      </c>
      <c r="B14" s="137" t="s">
        <v>54</v>
      </c>
      <c r="C14" s="183" t="s">
        <v>702</v>
      </c>
      <c r="D14" s="180">
        <v>24070</v>
      </c>
      <c r="E14" s="180"/>
      <c r="F14" s="158">
        <f t="shared" si="1"/>
        <v>24070</v>
      </c>
      <c r="G14" s="217">
        <v>750</v>
      </c>
      <c r="H14" s="158"/>
      <c r="I14" s="226">
        <v>3800</v>
      </c>
      <c r="J14" s="158"/>
      <c r="K14" s="223"/>
      <c r="L14" s="158"/>
      <c r="M14" s="158"/>
      <c r="N14" s="158"/>
      <c r="O14" s="223"/>
      <c r="P14" s="158"/>
      <c r="Q14" s="222">
        <f t="shared" si="2"/>
        <v>4550</v>
      </c>
      <c r="R14" s="222">
        <f t="shared" si="0"/>
        <v>19520</v>
      </c>
      <c r="S14" s="216"/>
      <c r="T14" s="213"/>
      <c r="U14" s="213"/>
    </row>
    <row r="15" spans="1:21" ht="21.75" customHeight="1">
      <c r="A15" s="156">
        <v>10</v>
      </c>
      <c r="B15" s="137" t="s">
        <v>20</v>
      </c>
      <c r="C15" s="183" t="s">
        <v>703</v>
      </c>
      <c r="D15" s="180">
        <v>24730</v>
      </c>
      <c r="E15" s="158"/>
      <c r="F15" s="158">
        <f t="shared" si="1"/>
        <v>24730</v>
      </c>
      <c r="G15" s="217">
        <v>750</v>
      </c>
      <c r="H15" s="158"/>
      <c r="I15" s="158"/>
      <c r="J15" s="158"/>
      <c r="K15" s="223"/>
      <c r="L15" s="158"/>
      <c r="M15" s="158"/>
      <c r="N15" s="158"/>
      <c r="O15" s="223"/>
      <c r="P15" s="158"/>
      <c r="Q15" s="222">
        <f t="shared" si="2"/>
        <v>750</v>
      </c>
      <c r="R15" s="222">
        <f t="shared" si="0"/>
        <v>23980</v>
      </c>
      <c r="S15" s="216"/>
      <c r="T15" s="213"/>
      <c r="U15" s="213"/>
    </row>
    <row r="16" spans="1:21" ht="21.75" customHeight="1">
      <c r="A16" s="156">
        <v>11</v>
      </c>
      <c r="B16" s="137" t="s">
        <v>21</v>
      </c>
      <c r="C16" s="183" t="s">
        <v>704</v>
      </c>
      <c r="D16" s="180">
        <v>25210</v>
      </c>
      <c r="E16" s="158"/>
      <c r="F16" s="158">
        <f t="shared" si="1"/>
        <v>25210</v>
      </c>
      <c r="G16" s="217">
        <v>750</v>
      </c>
      <c r="H16" s="218">
        <f>5700+5500</f>
        <v>11200</v>
      </c>
      <c r="I16" s="158"/>
      <c r="J16" s="158"/>
      <c r="K16" s="219">
        <f>S2</f>
        <v>546</v>
      </c>
      <c r="L16" s="158"/>
      <c r="M16" s="158"/>
      <c r="N16" s="158"/>
      <c r="O16" s="221"/>
      <c r="P16" s="158"/>
      <c r="Q16" s="222">
        <f t="shared" si="2"/>
        <v>12496</v>
      </c>
      <c r="R16" s="222">
        <f>F16-Q16-P16</f>
        <v>12714</v>
      </c>
      <c r="S16" s="216"/>
      <c r="T16" s="213"/>
      <c r="U16" s="213"/>
    </row>
    <row r="17" spans="1:21" ht="21.75" customHeight="1">
      <c r="A17" s="156">
        <v>12</v>
      </c>
      <c r="B17" s="137" t="s">
        <v>22</v>
      </c>
      <c r="C17" s="183" t="s">
        <v>705</v>
      </c>
      <c r="D17" s="180">
        <v>25380</v>
      </c>
      <c r="E17" s="158"/>
      <c r="F17" s="158">
        <f t="shared" si="1"/>
        <v>25380</v>
      </c>
      <c r="G17" s="217">
        <v>750</v>
      </c>
      <c r="H17" s="218">
        <f>3800+3584</f>
        <v>7384</v>
      </c>
      <c r="I17" s="158"/>
      <c r="J17" s="158"/>
      <c r="K17" s="219">
        <f>S2</f>
        <v>546</v>
      </c>
      <c r="L17" s="220">
        <f>T2</f>
        <v>257</v>
      </c>
      <c r="M17" s="158"/>
      <c r="N17" s="158"/>
      <c r="O17" s="221"/>
      <c r="P17" s="158"/>
      <c r="Q17" s="222">
        <f>SUM(G17:O17)</f>
        <v>8937</v>
      </c>
      <c r="R17" s="222">
        <f t="shared" si="0"/>
        <v>16443</v>
      </c>
      <c r="S17" s="216"/>
      <c r="T17" s="213"/>
      <c r="U17" s="213"/>
    </row>
    <row r="18" spans="1:21" ht="21.75" customHeight="1">
      <c r="A18" s="156">
        <v>13</v>
      </c>
      <c r="B18" s="137" t="s">
        <v>59</v>
      </c>
      <c r="C18" s="183" t="s">
        <v>706</v>
      </c>
      <c r="D18" s="180">
        <v>25450</v>
      </c>
      <c r="E18" s="158"/>
      <c r="F18" s="158">
        <f t="shared" si="1"/>
        <v>25450</v>
      </c>
      <c r="G18" s="217">
        <v>750</v>
      </c>
      <c r="H18" s="218">
        <f>2500+2688+1255</f>
        <v>6443</v>
      </c>
      <c r="I18" s="158"/>
      <c r="J18" s="158"/>
      <c r="K18" s="219">
        <f>S2</f>
        <v>546</v>
      </c>
      <c r="L18" s="220">
        <f>T2</f>
        <v>257</v>
      </c>
      <c r="M18" s="224">
        <f>U2</f>
        <v>150</v>
      </c>
      <c r="N18" s="227">
        <v>5600</v>
      </c>
      <c r="O18" s="228"/>
      <c r="P18" s="158"/>
      <c r="Q18" s="222">
        <f t="shared" si="2"/>
        <v>13746</v>
      </c>
      <c r="R18" s="222">
        <f t="shared" si="0"/>
        <v>11704</v>
      </c>
      <c r="S18" s="216"/>
      <c r="T18" s="213"/>
      <c r="U18" s="213"/>
    </row>
    <row r="19" spans="1:21" ht="21.75" customHeight="1">
      <c r="A19" s="156">
        <v>14</v>
      </c>
      <c r="B19" s="137" t="s">
        <v>23</v>
      </c>
      <c r="C19" s="183" t="s">
        <v>707</v>
      </c>
      <c r="D19" s="180">
        <v>25380</v>
      </c>
      <c r="E19" s="158"/>
      <c r="F19" s="158">
        <f t="shared" si="1"/>
        <v>25380</v>
      </c>
      <c r="G19" s="217">
        <v>750</v>
      </c>
      <c r="H19" s="218">
        <f>7500+5400</f>
        <v>12900</v>
      </c>
      <c r="I19" s="158"/>
      <c r="J19" s="158"/>
      <c r="K19" s="219">
        <f>S2</f>
        <v>546</v>
      </c>
      <c r="L19" s="158"/>
      <c r="M19" s="158"/>
      <c r="N19" s="158"/>
      <c r="O19" s="221"/>
      <c r="P19" s="158"/>
      <c r="Q19" s="222">
        <f t="shared" si="2"/>
        <v>14196</v>
      </c>
      <c r="R19" s="222">
        <f t="shared" si="0"/>
        <v>11184</v>
      </c>
      <c r="S19" s="216"/>
      <c r="T19" s="213"/>
      <c r="U19" s="213"/>
    </row>
    <row r="20" spans="1:21" ht="21.75" customHeight="1">
      <c r="A20" s="156">
        <v>15</v>
      </c>
      <c r="B20" s="137" t="s">
        <v>185</v>
      </c>
      <c r="C20" s="183" t="s">
        <v>708</v>
      </c>
      <c r="D20" s="180">
        <v>24270</v>
      </c>
      <c r="E20" s="158"/>
      <c r="F20" s="158">
        <f t="shared" si="1"/>
        <v>24270</v>
      </c>
      <c r="G20" s="217">
        <v>750</v>
      </c>
      <c r="H20" s="158"/>
      <c r="I20" s="226">
        <v>10900</v>
      </c>
      <c r="J20" s="158"/>
      <c r="K20" s="219">
        <f>S2</f>
        <v>546</v>
      </c>
      <c r="L20" s="220">
        <f>T2</f>
        <v>257</v>
      </c>
      <c r="M20" s="158"/>
      <c r="N20" s="158"/>
      <c r="O20" s="223"/>
      <c r="P20" s="158"/>
      <c r="Q20" s="222">
        <f t="shared" si="2"/>
        <v>12453</v>
      </c>
      <c r="R20" s="222">
        <f t="shared" si="0"/>
        <v>11817</v>
      </c>
      <c r="S20" s="216"/>
      <c r="T20" s="213"/>
      <c r="U20" s="213"/>
    </row>
    <row r="21" spans="1:21" ht="21.75" customHeight="1">
      <c r="A21" s="156">
        <v>16</v>
      </c>
      <c r="B21" s="137" t="s">
        <v>70</v>
      </c>
      <c r="C21" s="183" t="s">
        <v>709</v>
      </c>
      <c r="D21" s="180">
        <v>24310</v>
      </c>
      <c r="E21" s="180"/>
      <c r="F21" s="158">
        <f t="shared" si="1"/>
        <v>24310</v>
      </c>
      <c r="G21" s="217">
        <v>750</v>
      </c>
      <c r="H21" s="218">
        <v>7500</v>
      </c>
      <c r="I21" s="158"/>
      <c r="J21" s="158"/>
      <c r="K21" s="219">
        <f>S2</f>
        <v>546</v>
      </c>
      <c r="L21" s="220">
        <f>T2</f>
        <v>257</v>
      </c>
      <c r="M21" s="158"/>
      <c r="N21" s="158"/>
      <c r="O21" s="223"/>
      <c r="P21" s="158"/>
      <c r="Q21" s="222">
        <f t="shared" si="2"/>
        <v>9053</v>
      </c>
      <c r="R21" s="222">
        <f t="shared" si="0"/>
        <v>15257</v>
      </c>
      <c r="S21" s="216"/>
      <c r="T21" s="213"/>
      <c r="U21" s="213"/>
    </row>
    <row r="22" spans="1:21" ht="21.75" customHeight="1">
      <c r="A22" s="156">
        <v>17</v>
      </c>
      <c r="B22" s="137" t="s">
        <v>24</v>
      </c>
      <c r="C22" s="183" t="s">
        <v>710</v>
      </c>
      <c r="D22" s="180">
        <v>24530</v>
      </c>
      <c r="E22" s="158"/>
      <c r="F22" s="158">
        <f t="shared" si="1"/>
        <v>24530</v>
      </c>
      <c r="G22" s="217">
        <v>750</v>
      </c>
      <c r="H22" s="218">
        <f>12400</f>
        <v>12400</v>
      </c>
      <c r="I22" s="158"/>
      <c r="J22" s="158"/>
      <c r="K22" s="223"/>
      <c r="L22" s="158"/>
      <c r="M22" s="158"/>
      <c r="N22" s="227">
        <v>7000</v>
      </c>
      <c r="O22" s="223"/>
      <c r="P22" s="158"/>
      <c r="Q22" s="222">
        <f t="shared" si="2"/>
        <v>20150</v>
      </c>
      <c r="R22" s="222">
        <f t="shared" si="0"/>
        <v>4380</v>
      </c>
      <c r="S22" s="216"/>
      <c r="T22" s="213"/>
      <c r="U22" s="213"/>
    </row>
    <row r="23" spans="1:21" ht="21.75" customHeight="1">
      <c r="A23" s="156">
        <v>18</v>
      </c>
      <c r="B23" s="137" t="s">
        <v>25</v>
      </c>
      <c r="C23" s="183" t="s">
        <v>711</v>
      </c>
      <c r="D23" s="180">
        <v>25380</v>
      </c>
      <c r="E23" s="158"/>
      <c r="F23" s="158">
        <f t="shared" si="1"/>
        <v>25380</v>
      </c>
      <c r="G23" s="217">
        <v>750</v>
      </c>
      <c r="H23" s="218">
        <f>11200+3584</f>
        <v>14784</v>
      </c>
      <c r="I23" s="158"/>
      <c r="J23" s="158"/>
      <c r="K23" s="219">
        <f>S2</f>
        <v>546</v>
      </c>
      <c r="L23" s="158"/>
      <c r="M23" s="158"/>
      <c r="N23" s="158"/>
      <c r="O23" s="223"/>
      <c r="P23" s="158"/>
      <c r="Q23" s="222">
        <f t="shared" si="2"/>
        <v>16080</v>
      </c>
      <c r="R23" s="222">
        <f t="shared" si="0"/>
        <v>9300</v>
      </c>
      <c r="S23" s="216"/>
      <c r="T23" s="213"/>
      <c r="U23" s="213"/>
    </row>
    <row r="24" spans="1:21" ht="21.75" customHeight="1">
      <c r="A24" s="156">
        <v>19</v>
      </c>
      <c r="B24" s="137" t="s">
        <v>55</v>
      </c>
      <c r="C24" s="183" t="s">
        <v>712</v>
      </c>
      <c r="D24" s="180">
        <v>24440</v>
      </c>
      <c r="E24" s="180"/>
      <c r="F24" s="158">
        <f t="shared" si="1"/>
        <v>24440</v>
      </c>
      <c r="G24" s="217">
        <v>750</v>
      </c>
      <c r="H24" s="158"/>
      <c r="I24" s="158"/>
      <c r="J24" s="158"/>
      <c r="K24" s="219">
        <f>S2</f>
        <v>546</v>
      </c>
      <c r="L24" s="158"/>
      <c r="M24" s="158"/>
      <c r="N24" s="158"/>
      <c r="O24" s="223"/>
      <c r="P24" s="158"/>
      <c r="Q24" s="222">
        <f t="shared" si="2"/>
        <v>1296</v>
      </c>
      <c r="R24" s="222">
        <f t="shared" si="0"/>
        <v>23144</v>
      </c>
      <c r="S24" s="216"/>
      <c r="T24" s="213"/>
      <c r="U24" s="213"/>
    </row>
    <row r="25" spans="1:21" s="4" customFormat="1" ht="21.75" customHeight="1">
      <c r="A25" s="156">
        <v>20</v>
      </c>
      <c r="B25" s="137" t="s">
        <v>186</v>
      </c>
      <c r="C25" s="183" t="s">
        <v>713</v>
      </c>
      <c r="D25" s="180">
        <v>23910</v>
      </c>
      <c r="E25" s="180"/>
      <c r="F25" s="158">
        <f t="shared" si="1"/>
        <v>23910</v>
      </c>
      <c r="G25" s="217">
        <v>750</v>
      </c>
      <c r="H25" s="158"/>
      <c r="I25" s="226">
        <v>7500</v>
      </c>
      <c r="J25" s="229"/>
      <c r="K25" s="229"/>
      <c r="L25" s="229"/>
      <c r="M25" s="229"/>
      <c r="N25" s="229"/>
      <c r="O25" s="229"/>
      <c r="P25" s="223"/>
      <c r="Q25" s="222">
        <f t="shared" si="2"/>
        <v>8250</v>
      </c>
      <c r="R25" s="222">
        <f>F25-Q25-P25</f>
        <v>15660</v>
      </c>
      <c r="S25" s="216"/>
      <c r="T25" s="213"/>
      <c r="U25" s="213"/>
    </row>
    <row r="26" spans="1:21" s="4" customFormat="1" ht="21.75" customHeight="1">
      <c r="A26" s="156">
        <v>21</v>
      </c>
      <c r="B26" s="137" t="s">
        <v>184</v>
      </c>
      <c r="C26" s="183" t="s">
        <v>714</v>
      </c>
      <c r="D26" s="193">
        <v>24200</v>
      </c>
      <c r="E26" s="180"/>
      <c r="F26" s="158">
        <f t="shared" si="1"/>
        <v>24200</v>
      </c>
      <c r="G26" s="217">
        <v>750</v>
      </c>
      <c r="H26" s="218"/>
      <c r="I26" s="158"/>
      <c r="J26" s="158"/>
      <c r="K26" s="223"/>
      <c r="L26" s="158"/>
      <c r="M26" s="158"/>
      <c r="N26" s="158"/>
      <c r="O26" s="223"/>
      <c r="P26" s="158"/>
      <c r="Q26" s="222">
        <f t="shared" si="2"/>
        <v>750</v>
      </c>
      <c r="R26" s="222">
        <f t="shared" si="0"/>
        <v>23450</v>
      </c>
      <c r="S26" s="216"/>
      <c r="T26" s="213"/>
      <c r="U26" s="213"/>
    </row>
    <row r="27" spans="1:21" s="4" customFormat="1" ht="21.75" customHeight="1">
      <c r="A27" s="156">
        <v>22</v>
      </c>
      <c r="B27" s="137" t="s">
        <v>57</v>
      </c>
      <c r="C27" s="183" t="s">
        <v>715</v>
      </c>
      <c r="D27" s="180">
        <v>23750</v>
      </c>
      <c r="E27" s="180"/>
      <c r="F27" s="158">
        <f t="shared" si="1"/>
        <v>23750</v>
      </c>
      <c r="G27" s="217">
        <v>750</v>
      </c>
      <c r="H27" s="218">
        <v>7500</v>
      </c>
      <c r="I27" s="158"/>
      <c r="J27" s="158"/>
      <c r="K27" s="223"/>
      <c r="L27" s="158"/>
      <c r="M27" s="158"/>
      <c r="N27" s="227">
        <f>3500+2900</f>
        <v>6400</v>
      </c>
      <c r="O27" s="221"/>
      <c r="P27" s="158"/>
      <c r="Q27" s="222">
        <f t="shared" si="2"/>
        <v>14650</v>
      </c>
      <c r="R27" s="222">
        <f t="shared" si="0"/>
        <v>9100</v>
      </c>
      <c r="S27" s="216"/>
      <c r="T27" s="213"/>
      <c r="U27" s="213"/>
    </row>
    <row r="28" spans="1:21" s="4" customFormat="1" ht="21.75" customHeight="1">
      <c r="A28" s="156">
        <v>23</v>
      </c>
      <c r="B28" s="137" t="s">
        <v>153</v>
      </c>
      <c r="C28" s="183" t="s">
        <v>716</v>
      </c>
      <c r="D28" s="180">
        <v>24010</v>
      </c>
      <c r="E28" s="180"/>
      <c r="F28" s="158">
        <f t="shared" si="1"/>
        <v>24010</v>
      </c>
      <c r="G28" s="217">
        <v>750</v>
      </c>
      <c r="H28" s="158"/>
      <c r="I28" s="158"/>
      <c r="J28" s="158"/>
      <c r="K28" s="219">
        <f>S2</f>
        <v>546</v>
      </c>
      <c r="L28" s="158"/>
      <c r="M28" s="158"/>
      <c r="N28" s="158"/>
      <c r="O28" s="223"/>
      <c r="P28" s="158"/>
      <c r="Q28" s="222">
        <f t="shared" si="2"/>
        <v>1296</v>
      </c>
      <c r="R28" s="222">
        <f t="shared" si="0"/>
        <v>22714</v>
      </c>
      <c r="S28" s="216"/>
      <c r="T28" s="213"/>
      <c r="U28" s="213"/>
    </row>
    <row r="29" spans="1:21" s="4" customFormat="1" ht="21.75" customHeight="1">
      <c r="A29" s="156">
        <v>24</v>
      </c>
      <c r="B29" s="230" t="s">
        <v>62</v>
      </c>
      <c r="C29" s="183" t="s">
        <v>717</v>
      </c>
      <c r="D29" s="180">
        <v>23860</v>
      </c>
      <c r="E29" s="231"/>
      <c r="F29" s="195">
        <f t="shared" si="1"/>
        <v>23860</v>
      </c>
      <c r="G29" s="232">
        <v>750</v>
      </c>
      <c r="H29" s="233">
        <f>3800+3584</f>
        <v>7384</v>
      </c>
      <c r="I29" s="195"/>
      <c r="J29" s="195"/>
      <c r="K29" s="234">
        <f>S2</f>
        <v>546</v>
      </c>
      <c r="L29" s="235">
        <f>T2</f>
        <v>257</v>
      </c>
      <c r="M29" s="195"/>
      <c r="N29" s="195"/>
      <c r="O29" s="236"/>
      <c r="P29" s="195"/>
      <c r="Q29" s="237">
        <f t="shared" si="2"/>
        <v>8937</v>
      </c>
      <c r="R29" s="237">
        <f t="shared" si="0"/>
        <v>14923</v>
      </c>
      <c r="S29" s="216"/>
      <c r="T29" s="213"/>
      <c r="U29" s="213"/>
    </row>
    <row r="30" spans="1:21" s="4" customFormat="1" ht="21.75" customHeight="1">
      <c r="A30" s="156">
        <v>25</v>
      </c>
      <c r="B30" s="137" t="s">
        <v>166</v>
      </c>
      <c r="C30" s="183" t="s">
        <v>718</v>
      </c>
      <c r="D30" s="180">
        <v>23510</v>
      </c>
      <c r="E30" s="158"/>
      <c r="F30" s="158">
        <f t="shared" si="1"/>
        <v>23510</v>
      </c>
      <c r="G30" s="217">
        <v>750</v>
      </c>
      <c r="H30" s="217"/>
      <c r="I30" s="217"/>
      <c r="J30" s="217"/>
      <c r="K30" s="228"/>
      <c r="L30" s="158"/>
      <c r="M30" s="158"/>
      <c r="N30" s="158"/>
      <c r="O30" s="223"/>
      <c r="P30" s="158"/>
      <c r="Q30" s="222">
        <f t="shared" si="2"/>
        <v>750</v>
      </c>
      <c r="R30" s="222">
        <f t="shared" si="0"/>
        <v>22760</v>
      </c>
      <c r="S30" s="216"/>
      <c r="T30" s="213"/>
      <c r="U30" s="213"/>
    </row>
    <row r="31" spans="1:21" s="4" customFormat="1" ht="21.75" customHeight="1">
      <c r="A31" s="156">
        <v>26</v>
      </c>
      <c r="B31" s="137" t="s">
        <v>73</v>
      </c>
      <c r="C31" s="183" t="s">
        <v>719</v>
      </c>
      <c r="D31" s="180">
        <v>22560</v>
      </c>
      <c r="E31" s="158"/>
      <c r="F31" s="158">
        <f t="shared" si="1"/>
        <v>22560</v>
      </c>
      <c r="G31" s="217">
        <v>750</v>
      </c>
      <c r="H31" s="218">
        <v>3800</v>
      </c>
      <c r="I31" s="217"/>
      <c r="J31" s="217"/>
      <c r="K31" s="219">
        <f>S2</f>
        <v>546</v>
      </c>
      <c r="L31" s="158"/>
      <c r="M31" s="158"/>
      <c r="N31" s="158"/>
      <c r="O31" s="223"/>
      <c r="P31" s="158"/>
      <c r="Q31" s="222">
        <f t="shared" si="2"/>
        <v>5096</v>
      </c>
      <c r="R31" s="222">
        <f t="shared" si="0"/>
        <v>17464</v>
      </c>
      <c r="S31" s="216"/>
      <c r="T31" s="213"/>
      <c r="U31" s="213"/>
    </row>
    <row r="32" spans="1:21" s="4" customFormat="1" ht="21.75" customHeight="1">
      <c r="A32" s="156">
        <v>27</v>
      </c>
      <c r="B32" s="137" t="s">
        <v>74</v>
      </c>
      <c r="C32" s="183" t="s">
        <v>720</v>
      </c>
      <c r="D32" s="180">
        <v>23020</v>
      </c>
      <c r="E32" s="158"/>
      <c r="F32" s="158">
        <f t="shared" si="1"/>
        <v>23020</v>
      </c>
      <c r="G32" s="217">
        <v>750</v>
      </c>
      <c r="H32" s="217"/>
      <c r="I32" s="217"/>
      <c r="J32" s="217"/>
      <c r="K32" s="228"/>
      <c r="L32" s="158"/>
      <c r="M32" s="158"/>
      <c r="N32" s="158"/>
      <c r="O32" s="223"/>
      <c r="P32" s="158"/>
      <c r="Q32" s="222">
        <f t="shared" si="2"/>
        <v>750</v>
      </c>
      <c r="R32" s="222">
        <f t="shared" si="0"/>
        <v>22270</v>
      </c>
      <c r="S32" s="216"/>
      <c r="T32" s="213"/>
      <c r="U32" s="213"/>
    </row>
    <row r="33" spans="1:21" s="4" customFormat="1" ht="21.75" customHeight="1">
      <c r="A33" s="156">
        <v>28</v>
      </c>
      <c r="B33" s="137" t="s">
        <v>75</v>
      </c>
      <c r="C33" s="183" t="s">
        <v>721</v>
      </c>
      <c r="D33" s="180">
        <v>22360</v>
      </c>
      <c r="E33" s="158"/>
      <c r="F33" s="158">
        <f t="shared" si="1"/>
        <v>22360</v>
      </c>
      <c r="G33" s="217">
        <v>750</v>
      </c>
      <c r="H33" s="217"/>
      <c r="I33" s="217"/>
      <c r="J33" s="217"/>
      <c r="K33" s="228"/>
      <c r="L33" s="158"/>
      <c r="M33" s="158"/>
      <c r="N33" s="158"/>
      <c r="O33" s="223"/>
      <c r="P33" s="158"/>
      <c r="Q33" s="222">
        <f t="shared" si="2"/>
        <v>750</v>
      </c>
      <c r="R33" s="222">
        <f t="shared" si="0"/>
        <v>21610</v>
      </c>
      <c r="S33" s="216"/>
      <c r="T33" s="213"/>
      <c r="U33" s="213"/>
    </row>
    <row r="34" spans="1:21" s="4" customFormat="1" ht="21.75" customHeight="1">
      <c r="A34" s="156">
        <v>29</v>
      </c>
      <c r="B34" s="137" t="s">
        <v>80</v>
      </c>
      <c r="C34" s="183" t="s">
        <v>722</v>
      </c>
      <c r="D34" s="180">
        <v>23020</v>
      </c>
      <c r="E34" s="158"/>
      <c r="F34" s="158">
        <f t="shared" si="1"/>
        <v>23020</v>
      </c>
      <c r="G34" s="217">
        <v>750</v>
      </c>
      <c r="H34" s="217"/>
      <c r="I34" s="217"/>
      <c r="J34" s="217"/>
      <c r="K34" s="228"/>
      <c r="L34" s="158"/>
      <c r="M34" s="158"/>
      <c r="N34" s="158"/>
      <c r="O34" s="223"/>
      <c r="P34" s="158"/>
      <c r="Q34" s="222">
        <f t="shared" si="2"/>
        <v>750</v>
      </c>
      <c r="R34" s="222">
        <f t="shared" si="0"/>
        <v>22270</v>
      </c>
      <c r="S34" s="216"/>
      <c r="T34" s="213"/>
      <c r="U34" s="213"/>
    </row>
    <row r="35" spans="1:21" ht="21.75" customHeight="1">
      <c r="A35" s="156">
        <v>30</v>
      </c>
      <c r="B35" s="137" t="s">
        <v>81</v>
      </c>
      <c r="C35" s="183" t="s">
        <v>723</v>
      </c>
      <c r="D35" s="180">
        <v>22400</v>
      </c>
      <c r="E35" s="158"/>
      <c r="F35" s="158">
        <f t="shared" si="1"/>
        <v>22400</v>
      </c>
      <c r="G35" s="217">
        <v>750</v>
      </c>
      <c r="H35" s="218">
        <v>1300</v>
      </c>
      <c r="I35" s="217"/>
      <c r="J35" s="217"/>
      <c r="K35" s="219">
        <f>S2</f>
        <v>546</v>
      </c>
      <c r="L35" s="158"/>
      <c r="M35" s="158"/>
      <c r="N35" s="158"/>
      <c r="O35" s="223"/>
      <c r="P35" s="158"/>
      <c r="Q35" s="222">
        <f t="shared" si="2"/>
        <v>2596</v>
      </c>
      <c r="R35" s="222">
        <f t="shared" si="0"/>
        <v>19804</v>
      </c>
      <c r="S35" s="216"/>
      <c r="T35" s="213"/>
      <c r="U35" s="213"/>
    </row>
    <row r="36" spans="1:21" ht="21.75" customHeight="1">
      <c r="A36" s="156">
        <v>31</v>
      </c>
      <c r="B36" s="137" t="s">
        <v>16</v>
      </c>
      <c r="C36" s="183" t="s">
        <v>724</v>
      </c>
      <c r="D36" s="180">
        <v>23020</v>
      </c>
      <c r="E36" s="173"/>
      <c r="F36" s="158">
        <f t="shared" si="1"/>
        <v>23020</v>
      </c>
      <c r="G36" s="217">
        <v>750</v>
      </c>
      <c r="H36" s="223"/>
      <c r="I36" s="226">
        <v>6000</v>
      </c>
      <c r="J36" s="158"/>
      <c r="K36" s="219">
        <f>S2</f>
        <v>546</v>
      </c>
      <c r="L36" s="158"/>
      <c r="M36" s="158"/>
      <c r="N36" s="158"/>
      <c r="O36" s="223"/>
      <c r="P36" s="158"/>
      <c r="Q36" s="222">
        <f t="shared" si="2"/>
        <v>7296</v>
      </c>
      <c r="R36" s="222">
        <f>F36-Q36-P36</f>
        <v>15724</v>
      </c>
      <c r="S36" s="216"/>
      <c r="T36" s="213"/>
      <c r="U36" s="213"/>
    </row>
    <row r="37" spans="1:21" ht="21.75" customHeight="1">
      <c r="A37" s="156">
        <v>32</v>
      </c>
      <c r="B37" s="137" t="s">
        <v>143</v>
      </c>
      <c r="C37" s="183" t="s">
        <v>725</v>
      </c>
      <c r="D37" s="180">
        <v>21940</v>
      </c>
      <c r="E37" s="173"/>
      <c r="F37" s="158">
        <f t="shared" si="1"/>
        <v>21940</v>
      </c>
      <c r="G37" s="217">
        <v>750</v>
      </c>
      <c r="H37" s="223"/>
      <c r="I37" s="223"/>
      <c r="J37" s="158"/>
      <c r="K37" s="223"/>
      <c r="L37" s="158"/>
      <c r="M37" s="158"/>
      <c r="N37" s="158"/>
      <c r="O37" s="223"/>
      <c r="P37" s="158"/>
      <c r="Q37" s="222">
        <f t="shared" si="2"/>
        <v>750</v>
      </c>
      <c r="R37" s="222">
        <f>F37-Q37</f>
        <v>21190</v>
      </c>
      <c r="S37" s="216"/>
      <c r="T37" s="213"/>
      <c r="U37" s="213"/>
    </row>
    <row r="38" spans="1:21" ht="21.75" customHeight="1">
      <c r="A38" s="156">
        <v>33</v>
      </c>
      <c r="B38" s="238" t="s">
        <v>159</v>
      </c>
      <c r="C38" s="183" t="s">
        <v>726</v>
      </c>
      <c r="D38" s="193">
        <v>19960</v>
      </c>
      <c r="E38" s="173"/>
      <c r="F38" s="158">
        <f>SUM(D38:E38)</f>
        <v>19960</v>
      </c>
      <c r="G38" s="173">
        <v>750</v>
      </c>
      <c r="H38" s="158"/>
      <c r="I38" s="158"/>
      <c r="J38" s="158"/>
      <c r="K38" s="158"/>
      <c r="L38" s="158"/>
      <c r="M38" s="158"/>
      <c r="N38" s="227">
        <v>8700</v>
      </c>
      <c r="O38" s="223"/>
      <c r="P38" s="158"/>
      <c r="Q38" s="239">
        <f t="shared" si="2"/>
        <v>9450</v>
      </c>
      <c r="R38" s="239">
        <f aca="true" t="shared" si="3" ref="R38:R44">F38-Q38-P38</f>
        <v>10510</v>
      </c>
      <c r="S38" s="216"/>
      <c r="T38" s="213"/>
      <c r="U38" s="213"/>
    </row>
    <row r="39" spans="1:21" ht="21.75" customHeight="1">
      <c r="A39" s="156">
        <v>34</v>
      </c>
      <c r="B39" s="137" t="s">
        <v>171</v>
      </c>
      <c r="C39" s="183" t="s">
        <v>727</v>
      </c>
      <c r="D39" s="180">
        <v>20190</v>
      </c>
      <c r="E39" s="173"/>
      <c r="F39" s="158">
        <f t="shared" si="1"/>
        <v>20190</v>
      </c>
      <c r="G39" s="173">
        <v>750</v>
      </c>
      <c r="H39" s="158"/>
      <c r="I39" s="158"/>
      <c r="J39" s="158"/>
      <c r="K39" s="158"/>
      <c r="L39" s="158"/>
      <c r="M39" s="158"/>
      <c r="N39" s="158"/>
      <c r="O39" s="223"/>
      <c r="P39" s="158"/>
      <c r="Q39" s="239">
        <f t="shared" si="2"/>
        <v>750</v>
      </c>
      <c r="R39" s="239">
        <f t="shared" si="3"/>
        <v>19440</v>
      </c>
      <c r="S39" s="216"/>
      <c r="T39" s="213"/>
      <c r="U39" s="213"/>
    </row>
    <row r="40" spans="1:21" ht="21.75" customHeight="1">
      <c r="A40" s="156">
        <v>35</v>
      </c>
      <c r="B40" s="137" t="s">
        <v>172</v>
      </c>
      <c r="C40" s="183" t="s">
        <v>728</v>
      </c>
      <c r="D40" s="180">
        <v>20370</v>
      </c>
      <c r="E40" s="173"/>
      <c r="F40" s="158">
        <f t="shared" si="1"/>
        <v>20370</v>
      </c>
      <c r="G40" s="173">
        <v>750</v>
      </c>
      <c r="H40" s="158"/>
      <c r="I40" s="158"/>
      <c r="J40" s="158"/>
      <c r="K40" s="158"/>
      <c r="L40" s="158"/>
      <c r="M40" s="158"/>
      <c r="N40" s="158"/>
      <c r="O40" s="223"/>
      <c r="P40" s="158"/>
      <c r="Q40" s="239">
        <f t="shared" si="2"/>
        <v>750</v>
      </c>
      <c r="R40" s="239">
        <f t="shared" si="3"/>
        <v>19620</v>
      </c>
      <c r="S40" s="216"/>
      <c r="T40" s="213"/>
      <c r="U40" s="213"/>
    </row>
    <row r="41" spans="1:21" ht="21.75" customHeight="1">
      <c r="A41" s="156">
        <v>36</v>
      </c>
      <c r="B41" s="137" t="s">
        <v>693</v>
      </c>
      <c r="C41" s="183" t="s">
        <v>729</v>
      </c>
      <c r="D41" s="180">
        <v>20370</v>
      </c>
      <c r="E41" s="173"/>
      <c r="F41" s="158">
        <f t="shared" si="1"/>
        <v>20370</v>
      </c>
      <c r="G41" s="173">
        <v>750</v>
      </c>
      <c r="H41" s="158"/>
      <c r="I41" s="158"/>
      <c r="J41" s="158"/>
      <c r="K41" s="158"/>
      <c r="L41" s="158"/>
      <c r="M41" s="158"/>
      <c r="N41" s="158"/>
      <c r="O41" s="223"/>
      <c r="P41" s="158"/>
      <c r="Q41" s="239">
        <f>SUM(G41:O41)</f>
        <v>750</v>
      </c>
      <c r="R41" s="239">
        <f t="shared" si="3"/>
        <v>19620</v>
      </c>
      <c r="S41" s="216"/>
      <c r="T41" s="213"/>
      <c r="U41" s="213"/>
    </row>
    <row r="42" spans="1:21" ht="21.75" customHeight="1">
      <c r="A42" s="156">
        <v>37</v>
      </c>
      <c r="B42" s="137" t="s">
        <v>173</v>
      </c>
      <c r="C42" s="183" t="s">
        <v>730</v>
      </c>
      <c r="D42" s="180">
        <v>20370</v>
      </c>
      <c r="E42" s="173"/>
      <c r="F42" s="158">
        <f t="shared" si="1"/>
        <v>20370</v>
      </c>
      <c r="G42" s="173">
        <v>750</v>
      </c>
      <c r="H42" s="158"/>
      <c r="I42" s="158"/>
      <c r="J42" s="158"/>
      <c r="K42" s="158"/>
      <c r="L42" s="158"/>
      <c r="M42" s="158"/>
      <c r="N42" s="158"/>
      <c r="O42" s="223"/>
      <c r="P42" s="158"/>
      <c r="Q42" s="239">
        <f t="shared" si="2"/>
        <v>750</v>
      </c>
      <c r="R42" s="239">
        <f t="shared" si="3"/>
        <v>19620</v>
      </c>
      <c r="S42" s="216"/>
      <c r="T42" s="213"/>
      <c r="U42" s="213"/>
    </row>
    <row r="43" spans="1:21" ht="21.75" customHeight="1">
      <c r="A43" s="156">
        <v>38</v>
      </c>
      <c r="B43" s="137" t="s">
        <v>180</v>
      </c>
      <c r="C43" s="183" t="s">
        <v>731</v>
      </c>
      <c r="D43" s="180">
        <v>19510</v>
      </c>
      <c r="E43" s="173"/>
      <c r="F43" s="158">
        <f t="shared" si="1"/>
        <v>19510</v>
      </c>
      <c r="G43" s="173">
        <v>750</v>
      </c>
      <c r="H43" s="158"/>
      <c r="I43" s="158"/>
      <c r="J43" s="158"/>
      <c r="K43" s="158"/>
      <c r="L43" s="158"/>
      <c r="M43" s="158"/>
      <c r="N43" s="227">
        <v>5900</v>
      </c>
      <c r="O43" s="223"/>
      <c r="P43" s="158"/>
      <c r="Q43" s="239">
        <f>SUM(G43:O43)</f>
        <v>6650</v>
      </c>
      <c r="R43" s="239">
        <f t="shared" si="3"/>
        <v>12860</v>
      </c>
      <c r="S43" s="216"/>
      <c r="T43" s="213"/>
      <c r="U43" s="213"/>
    </row>
    <row r="44" spans="1:21" ht="21.75" customHeight="1">
      <c r="A44" s="156">
        <v>39</v>
      </c>
      <c r="B44" s="137" t="s">
        <v>187</v>
      </c>
      <c r="C44" s="183" t="s">
        <v>732</v>
      </c>
      <c r="D44" s="180">
        <v>19420</v>
      </c>
      <c r="E44" s="173"/>
      <c r="F44" s="158">
        <f t="shared" si="1"/>
        <v>19420</v>
      </c>
      <c r="G44" s="173">
        <v>750</v>
      </c>
      <c r="H44" s="218">
        <v>3800</v>
      </c>
      <c r="I44" s="158"/>
      <c r="J44" s="158"/>
      <c r="K44" s="158"/>
      <c r="L44" s="158"/>
      <c r="M44" s="158"/>
      <c r="N44" s="158"/>
      <c r="O44" s="223"/>
      <c r="P44" s="158"/>
      <c r="Q44" s="239">
        <f>SUM(G44:O44)</f>
        <v>4550</v>
      </c>
      <c r="R44" s="239">
        <f t="shared" si="3"/>
        <v>14870</v>
      </c>
      <c r="S44" s="216"/>
      <c r="T44" s="213"/>
      <c r="U44" s="213"/>
    </row>
    <row r="45" spans="1:21" ht="21.75" customHeight="1">
      <c r="A45" s="156">
        <v>40</v>
      </c>
      <c r="B45" s="137" t="s">
        <v>27</v>
      </c>
      <c r="C45" s="183" t="s">
        <v>733</v>
      </c>
      <c r="D45" s="240">
        <v>15920</v>
      </c>
      <c r="E45" s="187"/>
      <c r="F45" s="158">
        <f t="shared" si="1"/>
        <v>15920</v>
      </c>
      <c r="G45" s="158">
        <v>750</v>
      </c>
      <c r="H45" s="218">
        <v>5400</v>
      </c>
      <c r="I45" s="217"/>
      <c r="J45" s="158"/>
      <c r="K45" s="219">
        <f>S2</f>
        <v>546</v>
      </c>
      <c r="L45" s="220">
        <f>T2</f>
        <v>257</v>
      </c>
      <c r="M45" s="158"/>
      <c r="N45" s="158"/>
      <c r="O45" s="223"/>
      <c r="P45" s="158"/>
      <c r="Q45" s="222">
        <f t="shared" si="2"/>
        <v>6953</v>
      </c>
      <c r="R45" s="222">
        <f aca="true" t="shared" si="4" ref="R45:R92">F45-Q45</f>
        <v>8967</v>
      </c>
      <c r="S45" s="216"/>
      <c r="T45" s="213"/>
      <c r="U45" s="213"/>
    </row>
    <row r="46" spans="1:21" ht="21.75" customHeight="1">
      <c r="A46" s="156">
        <v>41</v>
      </c>
      <c r="B46" s="137" t="s">
        <v>72</v>
      </c>
      <c r="C46" s="183" t="s">
        <v>734</v>
      </c>
      <c r="D46" s="173">
        <v>15130</v>
      </c>
      <c r="E46" s="155"/>
      <c r="F46" s="158">
        <f t="shared" si="1"/>
        <v>15130</v>
      </c>
      <c r="G46" s="158">
        <v>750</v>
      </c>
      <c r="H46" s="158"/>
      <c r="I46" s="226">
        <v>3800</v>
      </c>
      <c r="J46" s="158"/>
      <c r="K46" s="223"/>
      <c r="L46" s="158"/>
      <c r="M46" s="158"/>
      <c r="N46" s="158"/>
      <c r="O46" s="223"/>
      <c r="P46" s="158"/>
      <c r="Q46" s="222">
        <f t="shared" si="2"/>
        <v>4550</v>
      </c>
      <c r="R46" s="222">
        <f t="shared" si="4"/>
        <v>10580</v>
      </c>
      <c r="S46" s="216"/>
      <c r="T46" s="213"/>
      <c r="U46" s="213"/>
    </row>
    <row r="47" spans="1:21" ht="21.75" customHeight="1">
      <c r="A47" s="156">
        <v>42</v>
      </c>
      <c r="B47" s="137" t="s">
        <v>71</v>
      </c>
      <c r="C47" s="183" t="s">
        <v>735</v>
      </c>
      <c r="D47" s="173">
        <v>15870</v>
      </c>
      <c r="E47" s="155"/>
      <c r="F47" s="158">
        <f t="shared" si="1"/>
        <v>15870</v>
      </c>
      <c r="G47" s="158">
        <v>750</v>
      </c>
      <c r="H47" s="218">
        <v>3800</v>
      </c>
      <c r="I47" s="158"/>
      <c r="J47" s="158"/>
      <c r="K47" s="223"/>
      <c r="L47" s="158"/>
      <c r="M47" s="158"/>
      <c r="N47" s="158"/>
      <c r="O47" s="223"/>
      <c r="P47" s="158"/>
      <c r="Q47" s="222">
        <f t="shared" si="2"/>
        <v>4550</v>
      </c>
      <c r="R47" s="222">
        <f t="shared" si="4"/>
        <v>11320</v>
      </c>
      <c r="S47" s="216"/>
      <c r="T47" s="213"/>
      <c r="U47" s="213"/>
    </row>
    <row r="48" spans="1:21" ht="21.75" customHeight="1">
      <c r="A48" s="156">
        <v>43</v>
      </c>
      <c r="B48" s="137" t="s">
        <v>167</v>
      </c>
      <c r="C48" s="183" t="s">
        <v>736</v>
      </c>
      <c r="D48" s="173">
        <v>16260</v>
      </c>
      <c r="E48" s="155"/>
      <c r="F48" s="158">
        <f t="shared" si="1"/>
        <v>16260</v>
      </c>
      <c r="G48" s="223">
        <v>750</v>
      </c>
      <c r="H48" s="218">
        <f>3800+2313</f>
        <v>6113</v>
      </c>
      <c r="I48" s="158"/>
      <c r="J48" s="158"/>
      <c r="K48" s="219">
        <f>S2</f>
        <v>546</v>
      </c>
      <c r="L48" s="158"/>
      <c r="M48" s="158"/>
      <c r="N48" s="158"/>
      <c r="O48" s="223"/>
      <c r="P48" s="158"/>
      <c r="Q48" s="222">
        <f t="shared" si="2"/>
        <v>7409</v>
      </c>
      <c r="R48" s="222">
        <f t="shared" si="4"/>
        <v>8851</v>
      </c>
      <c r="S48" s="216"/>
      <c r="T48" s="213"/>
      <c r="U48" s="213"/>
    </row>
    <row r="49" spans="1:21" ht="21.75" customHeight="1">
      <c r="A49" s="156">
        <v>44</v>
      </c>
      <c r="B49" s="137" t="s">
        <v>28</v>
      </c>
      <c r="C49" s="183" t="s">
        <v>737</v>
      </c>
      <c r="D49" s="173">
        <v>15900</v>
      </c>
      <c r="E49" s="155"/>
      <c r="F49" s="158">
        <f t="shared" si="1"/>
        <v>15900</v>
      </c>
      <c r="G49" s="158">
        <v>750</v>
      </c>
      <c r="H49" s="218">
        <f>6200+2139</f>
        <v>8339</v>
      </c>
      <c r="I49" s="158"/>
      <c r="J49" s="158"/>
      <c r="K49" s="219">
        <f>S2</f>
        <v>546</v>
      </c>
      <c r="L49" s="158"/>
      <c r="M49" s="158"/>
      <c r="N49" s="158"/>
      <c r="O49" s="223"/>
      <c r="P49" s="158"/>
      <c r="Q49" s="222">
        <f t="shared" si="2"/>
        <v>9635</v>
      </c>
      <c r="R49" s="222">
        <f t="shared" si="4"/>
        <v>6265</v>
      </c>
      <c r="S49" s="216"/>
      <c r="T49" s="213"/>
      <c r="U49" s="213"/>
    </row>
    <row r="50" spans="1:21" ht="21.75" customHeight="1">
      <c r="A50" s="156">
        <v>45</v>
      </c>
      <c r="B50" s="137" t="s">
        <v>29</v>
      </c>
      <c r="C50" s="183" t="s">
        <v>738</v>
      </c>
      <c r="D50" s="173">
        <v>14550</v>
      </c>
      <c r="E50" s="155"/>
      <c r="F50" s="158">
        <f t="shared" si="1"/>
        <v>14550</v>
      </c>
      <c r="G50" s="158">
        <v>728</v>
      </c>
      <c r="H50" s="158"/>
      <c r="I50" s="226">
        <v>3800</v>
      </c>
      <c r="J50" s="158"/>
      <c r="K50" s="223"/>
      <c r="L50" s="158"/>
      <c r="M50" s="158"/>
      <c r="N50" s="158"/>
      <c r="O50" s="223"/>
      <c r="P50" s="158"/>
      <c r="Q50" s="222">
        <f t="shared" si="2"/>
        <v>4528</v>
      </c>
      <c r="R50" s="222">
        <f t="shared" si="4"/>
        <v>10022</v>
      </c>
      <c r="S50" s="216"/>
      <c r="T50" s="213"/>
      <c r="U50" s="213"/>
    </row>
    <row r="51" spans="1:21" ht="21.75" customHeight="1">
      <c r="A51" s="156">
        <v>46</v>
      </c>
      <c r="B51" s="230" t="s">
        <v>183</v>
      </c>
      <c r="C51" s="183" t="s">
        <v>739</v>
      </c>
      <c r="D51" s="173">
        <v>14410</v>
      </c>
      <c r="E51" s="204"/>
      <c r="F51" s="195">
        <f t="shared" si="1"/>
        <v>14410</v>
      </c>
      <c r="G51" s="158">
        <v>721</v>
      </c>
      <c r="H51" s="233">
        <v>6200</v>
      </c>
      <c r="I51" s="195"/>
      <c r="J51" s="195"/>
      <c r="K51" s="234">
        <f>S2</f>
        <v>546</v>
      </c>
      <c r="L51" s="195"/>
      <c r="M51" s="195"/>
      <c r="N51" s="195"/>
      <c r="O51" s="241"/>
      <c r="P51" s="195"/>
      <c r="Q51" s="237">
        <f t="shared" si="2"/>
        <v>7467</v>
      </c>
      <c r="R51" s="237">
        <f t="shared" si="4"/>
        <v>6943</v>
      </c>
      <c r="S51" s="216"/>
      <c r="T51" s="213"/>
      <c r="U51" s="213"/>
    </row>
    <row r="52" spans="1:21" ht="21.75" customHeight="1">
      <c r="A52" s="156">
        <v>47</v>
      </c>
      <c r="B52" s="137" t="s">
        <v>30</v>
      </c>
      <c r="C52" s="183" t="s">
        <v>740</v>
      </c>
      <c r="D52" s="173">
        <v>15920</v>
      </c>
      <c r="E52" s="155"/>
      <c r="F52" s="158">
        <f t="shared" si="1"/>
        <v>15920</v>
      </c>
      <c r="G52" s="158">
        <v>750</v>
      </c>
      <c r="H52" s="158"/>
      <c r="I52" s="226">
        <f>6800</f>
        <v>6800</v>
      </c>
      <c r="J52" s="158"/>
      <c r="K52" s="219">
        <f>S2</f>
        <v>546</v>
      </c>
      <c r="L52" s="158"/>
      <c r="M52" s="158"/>
      <c r="N52" s="158"/>
      <c r="O52" s="223"/>
      <c r="P52" s="158"/>
      <c r="Q52" s="222">
        <f t="shared" si="2"/>
        <v>8096</v>
      </c>
      <c r="R52" s="222">
        <f t="shared" si="4"/>
        <v>7824</v>
      </c>
      <c r="S52" s="216"/>
      <c r="T52" s="213"/>
      <c r="U52" s="213"/>
    </row>
    <row r="53" spans="1:21" ht="21.75" customHeight="1">
      <c r="A53" s="156">
        <v>48</v>
      </c>
      <c r="B53" s="137" t="s">
        <v>31</v>
      </c>
      <c r="C53" s="183" t="s">
        <v>741</v>
      </c>
      <c r="D53" s="173">
        <v>16300</v>
      </c>
      <c r="E53" s="155"/>
      <c r="F53" s="158">
        <f t="shared" si="1"/>
        <v>16300</v>
      </c>
      <c r="G53" s="223">
        <v>750</v>
      </c>
      <c r="H53" s="158"/>
      <c r="I53" s="158"/>
      <c r="J53" s="158"/>
      <c r="K53" s="223"/>
      <c r="L53" s="158"/>
      <c r="M53" s="158"/>
      <c r="N53" s="158"/>
      <c r="O53" s="223"/>
      <c r="P53" s="158"/>
      <c r="Q53" s="222">
        <f t="shared" si="2"/>
        <v>750</v>
      </c>
      <c r="R53" s="222">
        <f t="shared" si="4"/>
        <v>15550</v>
      </c>
      <c r="S53" s="216"/>
      <c r="T53" s="213"/>
      <c r="U53" s="213"/>
    </row>
    <row r="54" spans="1:21" ht="21.75" customHeight="1">
      <c r="A54" s="156">
        <v>49</v>
      </c>
      <c r="B54" s="137" t="s">
        <v>32</v>
      </c>
      <c r="C54" s="183" t="s">
        <v>742</v>
      </c>
      <c r="D54" s="173">
        <v>15870</v>
      </c>
      <c r="E54" s="155"/>
      <c r="F54" s="158">
        <f t="shared" si="1"/>
        <v>15870</v>
      </c>
      <c r="G54" s="158">
        <v>750</v>
      </c>
      <c r="H54" s="158"/>
      <c r="I54" s="158"/>
      <c r="J54" s="158"/>
      <c r="K54" s="219">
        <f>S2</f>
        <v>546</v>
      </c>
      <c r="L54" s="220">
        <f>T2</f>
        <v>257</v>
      </c>
      <c r="M54" s="158"/>
      <c r="N54" s="158"/>
      <c r="O54" s="223"/>
      <c r="P54" s="158"/>
      <c r="Q54" s="222">
        <f t="shared" si="2"/>
        <v>1553</v>
      </c>
      <c r="R54" s="222">
        <f t="shared" si="4"/>
        <v>14317</v>
      </c>
      <c r="S54" s="216"/>
      <c r="T54" s="213"/>
      <c r="U54" s="213"/>
    </row>
    <row r="55" spans="1:21" ht="21.75" customHeight="1">
      <c r="A55" s="156">
        <v>50</v>
      </c>
      <c r="B55" s="137" t="s">
        <v>33</v>
      </c>
      <c r="C55" s="183" t="s">
        <v>743</v>
      </c>
      <c r="D55" s="173">
        <v>15930</v>
      </c>
      <c r="E55" s="155"/>
      <c r="F55" s="158">
        <f t="shared" si="1"/>
        <v>15930</v>
      </c>
      <c r="G55" s="158">
        <v>750</v>
      </c>
      <c r="H55" s="158"/>
      <c r="I55" s="158"/>
      <c r="J55" s="158"/>
      <c r="K55" s="223"/>
      <c r="L55" s="158"/>
      <c r="M55" s="158"/>
      <c r="N55" s="158"/>
      <c r="O55" s="223"/>
      <c r="P55" s="158"/>
      <c r="Q55" s="222">
        <f t="shared" si="2"/>
        <v>750</v>
      </c>
      <c r="R55" s="222">
        <f t="shared" si="4"/>
        <v>15180</v>
      </c>
      <c r="S55" s="216"/>
      <c r="T55" s="213"/>
      <c r="U55" s="213"/>
    </row>
    <row r="56" spans="1:21" s="4" customFormat="1" ht="21.75" customHeight="1">
      <c r="A56" s="156">
        <v>51</v>
      </c>
      <c r="B56" s="137" t="s">
        <v>34</v>
      </c>
      <c r="C56" s="183" t="s">
        <v>744</v>
      </c>
      <c r="D56" s="173">
        <v>15870</v>
      </c>
      <c r="E56" s="155"/>
      <c r="F56" s="158">
        <f t="shared" si="1"/>
        <v>15870</v>
      </c>
      <c r="G56" s="158">
        <v>750</v>
      </c>
      <c r="H56" s="158"/>
      <c r="I56" s="226">
        <f>7500+1688</f>
        <v>9188</v>
      </c>
      <c r="J56" s="158"/>
      <c r="K56" s="219">
        <f>S2</f>
        <v>546</v>
      </c>
      <c r="L56" s="158"/>
      <c r="M56" s="158"/>
      <c r="N56" s="158"/>
      <c r="O56" s="223"/>
      <c r="P56" s="158"/>
      <c r="Q56" s="222">
        <f t="shared" si="2"/>
        <v>10484</v>
      </c>
      <c r="R56" s="222">
        <f t="shared" si="4"/>
        <v>5386</v>
      </c>
      <c r="S56" s="216"/>
      <c r="T56" s="213"/>
      <c r="U56" s="213"/>
    </row>
    <row r="57" spans="1:21" s="4" customFormat="1" ht="21.75" customHeight="1">
      <c r="A57" s="156">
        <v>52</v>
      </c>
      <c r="B57" s="136" t="s">
        <v>35</v>
      </c>
      <c r="C57" s="183" t="s">
        <v>745</v>
      </c>
      <c r="D57" s="173">
        <v>16000</v>
      </c>
      <c r="E57" s="155"/>
      <c r="F57" s="158">
        <f t="shared" si="1"/>
        <v>16000</v>
      </c>
      <c r="G57" s="158">
        <v>750</v>
      </c>
      <c r="H57" s="158"/>
      <c r="I57" s="226">
        <v>7000</v>
      </c>
      <c r="J57" s="158"/>
      <c r="K57" s="223"/>
      <c r="L57" s="158"/>
      <c r="M57" s="158"/>
      <c r="N57" s="158"/>
      <c r="O57" s="223"/>
      <c r="P57" s="158"/>
      <c r="Q57" s="222">
        <f t="shared" si="2"/>
        <v>7750</v>
      </c>
      <c r="R57" s="222">
        <f t="shared" si="4"/>
        <v>8250</v>
      </c>
      <c r="S57" s="216"/>
      <c r="T57" s="213"/>
      <c r="U57" s="213"/>
    </row>
    <row r="58" spans="1:21" s="4" customFormat="1" ht="21.75" customHeight="1">
      <c r="A58" s="156">
        <v>53</v>
      </c>
      <c r="B58" s="137" t="s">
        <v>36</v>
      </c>
      <c r="C58" s="183" t="s">
        <v>746</v>
      </c>
      <c r="D58" s="173">
        <v>16000</v>
      </c>
      <c r="E58" s="155"/>
      <c r="F58" s="158">
        <f t="shared" si="1"/>
        <v>16000</v>
      </c>
      <c r="G58" s="158">
        <v>750</v>
      </c>
      <c r="H58" s="158"/>
      <c r="I58" s="158"/>
      <c r="J58" s="225">
        <v>3800</v>
      </c>
      <c r="K58" s="223"/>
      <c r="L58" s="158"/>
      <c r="M58" s="158"/>
      <c r="N58" s="158"/>
      <c r="O58" s="223"/>
      <c r="P58" s="158"/>
      <c r="Q58" s="222">
        <f t="shared" si="2"/>
        <v>4550</v>
      </c>
      <c r="R58" s="222">
        <f t="shared" si="4"/>
        <v>11450</v>
      </c>
      <c r="S58" s="216"/>
      <c r="T58" s="213"/>
      <c r="U58" s="213"/>
    </row>
    <row r="59" spans="1:21" s="4" customFormat="1" ht="21.75" customHeight="1">
      <c r="A59" s="156">
        <v>54</v>
      </c>
      <c r="B59" s="137" t="s">
        <v>49</v>
      </c>
      <c r="C59" s="183" t="s">
        <v>747</v>
      </c>
      <c r="D59" s="173">
        <v>16210</v>
      </c>
      <c r="E59" s="155"/>
      <c r="F59" s="158">
        <f t="shared" si="1"/>
        <v>16210</v>
      </c>
      <c r="G59" s="158">
        <v>750</v>
      </c>
      <c r="H59" s="158"/>
      <c r="I59" s="158"/>
      <c r="J59" s="158"/>
      <c r="K59" s="223"/>
      <c r="L59" s="158"/>
      <c r="M59" s="158"/>
      <c r="N59" s="158"/>
      <c r="O59" s="223"/>
      <c r="P59" s="158"/>
      <c r="Q59" s="222">
        <f t="shared" si="2"/>
        <v>750</v>
      </c>
      <c r="R59" s="222">
        <f t="shared" si="4"/>
        <v>15460</v>
      </c>
      <c r="S59" s="216"/>
      <c r="T59" s="213"/>
      <c r="U59" s="213"/>
    </row>
    <row r="60" spans="1:21" s="4" customFormat="1" ht="21.75" customHeight="1">
      <c r="A60" s="156">
        <v>55</v>
      </c>
      <c r="B60" s="137" t="s">
        <v>37</v>
      </c>
      <c r="C60" s="183" t="s">
        <v>748</v>
      </c>
      <c r="D60" s="173">
        <v>15620</v>
      </c>
      <c r="E60" s="155"/>
      <c r="F60" s="158">
        <f t="shared" si="1"/>
        <v>15620</v>
      </c>
      <c r="G60" s="158">
        <v>750</v>
      </c>
      <c r="H60" s="218">
        <v>6200</v>
      </c>
      <c r="I60" s="158"/>
      <c r="J60" s="158"/>
      <c r="K60" s="219">
        <f>S2</f>
        <v>546</v>
      </c>
      <c r="L60" s="220">
        <f>T2</f>
        <v>257</v>
      </c>
      <c r="M60" s="224">
        <f>U2</f>
        <v>150</v>
      </c>
      <c r="N60" s="158"/>
      <c r="O60" s="223"/>
      <c r="P60" s="158"/>
      <c r="Q60" s="222">
        <f t="shared" si="2"/>
        <v>7903</v>
      </c>
      <c r="R60" s="222">
        <f t="shared" si="4"/>
        <v>7717</v>
      </c>
      <c r="S60" s="216"/>
      <c r="T60" s="213"/>
      <c r="U60" s="213"/>
    </row>
    <row r="61" spans="1:21" s="4" customFormat="1" ht="21.75" customHeight="1">
      <c r="A61" s="156">
        <v>56</v>
      </c>
      <c r="B61" s="137" t="s">
        <v>38</v>
      </c>
      <c r="C61" s="183" t="s">
        <v>749</v>
      </c>
      <c r="D61" s="173">
        <v>15460</v>
      </c>
      <c r="E61" s="155"/>
      <c r="F61" s="158">
        <f t="shared" si="1"/>
        <v>15460</v>
      </c>
      <c r="G61" s="158">
        <v>750</v>
      </c>
      <c r="H61" s="218">
        <v>7500</v>
      </c>
      <c r="I61" s="158"/>
      <c r="J61" s="158"/>
      <c r="K61" s="219">
        <f>S2</f>
        <v>546</v>
      </c>
      <c r="L61" s="220">
        <f>T2</f>
        <v>257</v>
      </c>
      <c r="M61" s="158"/>
      <c r="N61" s="158"/>
      <c r="O61" s="223"/>
      <c r="P61" s="158"/>
      <c r="Q61" s="222">
        <f t="shared" si="2"/>
        <v>9053</v>
      </c>
      <c r="R61" s="222">
        <f t="shared" si="4"/>
        <v>6407</v>
      </c>
      <c r="S61" s="216"/>
      <c r="T61" s="213"/>
      <c r="U61" s="213"/>
    </row>
    <row r="62" spans="1:21" s="4" customFormat="1" ht="21.75" customHeight="1">
      <c r="A62" s="156">
        <v>57</v>
      </c>
      <c r="B62" s="137" t="s">
        <v>39</v>
      </c>
      <c r="C62" s="183" t="s">
        <v>750</v>
      </c>
      <c r="D62" s="173">
        <v>15610</v>
      </c>
      <c r="E62" s="155"/>
      <c r="F62" s="158">
        <f t="shared" si="1"/>
        <v>15610</v>
      </c>
      <c r="G62" s="158">
        <v>750</v>
      </c>
      <c r="H62" s="218">
        <v>3800</v>
      </c>
      <c r="I62" s="158"/>
      <c r="J62" s="158"/>
      <c r="K62" s="219">
        <f>S2</f>
        <v>546</v>
      </c>
      <c r="L62" s="220">
        <f>T2</f>
        <v>257</v>
      </c>
      <c r="M62" s="158"/>
      <c r="N62" s="158"/>
      <c r="O62" s="223"/>
      <c r="P62" s="158"/>
      <c r="Q62" s="222">
        <f t="shared" si="2"/>
        <v>5353</v>
      </c>
      <c r="R62" s="222">
        <f t="shared" si="4"/>
        <v>10257</v>
      </c>
      <c r="S62" s="216"/>
      <c r="T62" s="213"/>
      <c r="U62" s="213"/>
    </row>
    <row r="63" spans="1:21" s="4" customFormat="1" ht="21.75" customHeight="1">
      <c r="A63" s="156">
        <v>58</v>
      </c>
      <c r="B63" s="137" t="s">
        <v>40</v>
      </c>
      <c r="C63" s="183" t="s">
        <v>751</v>
      </c>
      <c r="D63" s="173">
        <v>16040</v>
      </c>
      <c r="E63" s="155"/>
      <c r="F63" s="158">
        <f t="shared" si="1"/>
        <v>16040</v>
      </c>
      <c r="G63" s="158">
        <v>750</v>
      </c>
      <c r="H63" s="218">
        <v>7500</v>
      </c>
      <c r="I63" s="158"/>
      <c r="J63" s="158"/>
      <c r="K63" s="219">
        <f>S2</f>
        <v>546</v>
      </c>
      <c r="L63" s="220">
        <f>T2</f>
        <v>257</v>
      </c>
      <c r="M63" s="158"/>
      <c r="N63" s="158"/>
      <c r="O63" s="223"/>
      <c r="P63" s="158"/>
      <c r="Q63" s="222">
        <f t="shared" si="2"/>
        <v>9053</v>
      </c>
      <c r="R63" s="222">
        <f t="shared" si="4"/>
        <v>6987</v>
      </c>
      <c r="S63" s="216"/>
      <c r="T63" s="213"/>
      <c r="U63" s="213"/>
    </row>
    <row r="64" spans="1:21" s="4" customFormat="1" ht="21.75" customHeight="1">
      <c r="A64" s="156">
        <v>59</v>
      </c>
      <c r="B64" s="137" t="s">
        <v>41</v>
      </c>
      <c r="C64" s="183" t="s">
        <v>752</v>
      </c>
      <c r="D64" s="173">
        <v>14690</v>
      </c>
      <c r="E64" s="155"/>
      <c r="F64" s="158">
        <f t="shared" si="1"/>
        <v>14690</v>
      </c>
      <c r="G64" s="158">
        <v>735</v>
      </c>
      <c r="H64" s="218">
        <v>6800</v>
      </c>
      <c r="I64" s="158"/>
      <c r="J64" s="158"/>
      <c r="K64" s="223"/>
      <c r="L64" s="158"/>
      <c r="M64" s="158"/>
      <c r="N64" s="158"/>
      <c r="O64" s="223"/>
      <c r="P64" s="158"/>
      <c r="Q64" s="222">
        <f t="shared" si="2"/>
        <v>7535</v>
      </c>
      <c r="R64" s="222">
        <f t="shared" si="4"/>
        <v>7155</v>
      </c>
      <c r="S64" s="216"/>
      <c r="T64" s="213"/>
      <c r="U64" s="213"/>
    </row>
    <row r="65" spans="1:21" s="4" customFormat="1" ht="21.75" customHeight="1">
      <c r="A65" s="156">
        <v>60</v>
      </c>
      <c r="B65" s="137" t="s">
        <v>42</v>
      </c>
      <c r="C65" s="183" t="s">
        <v>753</v>
      </c>
      <c r="D65" s="173">
        <v>15350</v>
      </c>
      <c r="E65" s="155"/>
      <c r="F65" s="158">
        <f t="shared" si="1"/>
        <v>15350</v>
      </c>
      <c r="G65" s="158">
        <v>750</v>
      </c>
      <c r="H65" s="218">
        <v>7500</v>
      </c>
      <c r="I65" s="158"/>
      <c r="J65" s="158"/>
      <c r="K65" s="219">
        <f>S2</f>
        <v>546</v>
      </c>
      <c r="L65" s="158"/>
      <c r="M65" s="158"/>
      <c r="N65" s="158"/>
      <c r="O65" s="223"/>
      <c r="P65" s="158"/>
      <c r="Q65" s="222">
        <f t="shared" si="2"/>
        <v>8796</v>
      </c>
      <c r="R65" s="222">
        <f t="shared" si="4"/>
        <v>6554</v>
      </c>
      <c r="S65" s="216"/>
      <c r="T65" s="213"/>
      <c r="U65" s="213"/>
    </row>
    <row r="66" spans="1:21" s="4" customFormat="1" ht="21.75" customHeight="1">
      <c r="A66" s="156">
        <v>61</v>
      </c>
      <c r="B66" s="137" t="s">
        <v>43</v>
      </c>
      <c r="C66" s="183" t="s">
        <v>754</v>
      </c>
      <c r="D66" s="173">
        <v>15690</v>
      </c>
      <c r="E66" s="155"/>
      <c r="F66" s="158">
        <f t="shared" si="1"/>
        <v>15690</v>
      </c>
      <c r="G66" s="158">
        <v>750</v>
      </c>
      <c r="H66" s="218">
        <v>7400</v>
      </c>
      <c r="I66" s="158"/>
      <c r="J66" s="158"/>
      <c r="K66" s="223"/>
      <c r="L66" s="158"/>
      <c r="M66" s="158"/>
      <c r="N66" s="158"/>
      <c r="O66" s="223"/>
      <c r="P66" s="158"/>
      <c r="Q66" s="222">
        <f t="shared" si="2"/>
        <v>8150</v>
      </c>
      <c r="R66" s="222">
        <f t="shared" si="4"/>
        <v>7540</v>
      </c>
      <c r="S66" s="216"/>
      <c r="T66" s="213"/>
      <c r="U66" s="213"/>
    </row>
    <row r="67" spans="1:21" s="4" customFormat="1" ht="21.75" customHeight="1">
      <c r="A67" s="156">
        <v>62</v>
      </c>
      <c r="B67" s="137" t="s">
        <v>68</v>
      </c>
      <c r="C67" s="183" t="s">
        <v>755</v>
      </c>
      <c r="D67" s="173">
        <v>15750</v>
      </c>
      <c r="E67" s="155"/>
      <c r="F67" s="158">
        <f t="shared" si="1"/>
        <v>15750</v>
      </c>
      <c r="G67" s="158">
        <v>750</v>
      </c>
      <c r="H67" s="218">
        <v>7500</v>
      </c>
      <c r="I67" s="158"/>
      <c r="J67" s="158"/>
      <c r="K67" s="223"/>
      <c r="L67" s="158"/>
      <c r="M67" s="158"/>
      <c r="N67" s="158"/>
      <c r="O67" s="223"/>
      <c r="P67" s="158"/>
      <c r="Q67" s="222">
        <f t="shared" si="2"/>
        <v>8250</v>
      </c>
      <c r="R67" s="222">
        <f t="shared" si="4"/>
        <v>7500</v>
      </c>
      <c r="S67" s="216"/>
      <c r="T67" s="213"/>
      <c r="U67" s="213"/>
    </row>
    <row r="68" spans="1:21" s="4" customFormat="1" ht="21.75" customHeight="1">
      <c r="A68" s="156">
        <v>63</v>
      </c>
      <c r="B68" s="137" t="s">
        <v>44</v>
      </c>
      <c r="C68" s="183" t="s">
        <v>756</v>
      </c>
      <c r="D68" s="173">
        <v>15450</v>
      </c>
      <c r="E68" s="155"/>
      <c r="F68" s="158">
        <f t="shared" si="1"/>
        <v>15450</v>
      </c>
      <c r="G68" s="158">
        <v>750</v>
      </c>
      <c r="H68" s="158"/>
      <c r="I68" s="226">
        <v>7500</v>
      </c>
      <c r="J68" s="158"/>
      <c r="K68" s="219">
        <f>S2</f>
        <v>546</v>
      </c>
      <c r="L68" s="158"/>
      <c r="M68" s="158"/>
      <c r="N68" s="158"/>
      <c r="O68" s="223"/>
      <c r="P68" s="158"/>
      <c r="Q68" s="222">
        <f t="shared" si="2"/>
        <v>8796</v>
      </c>
      <c r="R68" s="222">
        <f t="shared" si="4"/>
        <v>6654</v>
      </c>
      <c r="S68" s="216"/>
      <c r="T68" s="213"/>
      <c r="U68" s="213"/>
    </row>
    <row r="69" spans="1:21" s="4" customFormat="1" ht="21.75" customHeight="1">
      <c r="A69" s="156">
        <v>64</v>
      </c>
      <c r="B69" s="242" t="s">
        <v>181</v>
      </c>
      <c r="C69" s="183" t="s">
        <v>757</v>
      </c>
      <c r="D69" s="173">
        <v>14040</v>
      </c>
      <c r="E69" s="155"/>
      <c r="F69" s="158">
        <f t="shared" si="1"/>
        <v>14040</v>
      </c>
      <c r="G69" s="158">
        <v>702</v>
      </c>
      <c r="H69" s="158"/>
      <c r="I69" s="226">
        <f>3800</f>
        <v>3800</v>
      </c>
      <c r="J69" s="158"/>
      <c r="K69" s="219">
        <f>S2</f>
        <v>546</v>
      </c>
      <c r="L69" s="158"/>
      <c r="M69" s="158"/>
      <c r="N69" s="158"/>
      <c r="O69" s="223"/>
      <c r="P69" s="158"/>
      <c r="Q69" s="222">
        <f t="shared" si="2"/>
        <v>5048</v>
      </c>
      <c r="R69" s="222">
        <f t="shared" si="4"/>
        <v>8992</v>
      </c>
      <c r="S69" s="216"/>
      <c r="T69" s="213"/>
      <c r="U69" s="213"/>
    </row>
    <row r="70" spans="1:21" s="4" customFormat="1" ht="21.75" customHeight="1">
      <c r="A70" s="156">
        <v>65</v>
      </c>
      <c r="B70" s="137" t="s">
        <v>53</v>
      </c>
      <c r="C70" s="183" t="s">
        <v>758</v>
      </c>
      <c r="D70" s="173">
        <v>14020</v>
      </c>
      <c r="E70" s="155"/>
      <c r="F70" s="158">
        <f t="shared" si="1"/>
        <v>14020</v>
      </c>
      <c r="G70" s="158">
        <v>701</v>
      </c>
      <c r="H70" s="158"/>
      <c r="I70" s="226">
        <v>3800</v>
      </c>
      <c r="J70" s="158"/>
      <c r="K70" s="219">
        <f>S2</f>
        <v>546</v>
      </c>
      <c r="L70" s="158"/>
      <c r="M70" s="158"/>
      <c r="N70" s="158"/>
      <c r="O70" s="223"/>
      <c r="P70" s="158"/>
      <c r="Q70" s="222">
        <f t="shared" si="2"/>
        <v>5047</v>
      </c>
      <c r="R70" s="222">
        <f t="shared" si="4"/>
        <v>8973</v>
      </c>
      <c r="S70" s="216"/>
      <c r="T70" s="213"/>
      <c r="U70" s="213"/>
    </row>
    <row r="71" spans="1:21" s="4" customFormat="1" ht="21.75" customHeight="1">
      <c r="A71" s="156">
        <v>66</v>
      </c>
      <c r="B71" s="137" t="s">
        <v>45</v>
      </c>
      <c r="C71" s="183" t="s">
        <v>759</v>
      </c>
      <c r="D71" s="173">
        <v>15590</v>
      </c>
      <c r="E71" s="155"/>
      <c r="F71" s="158">
        <f aca="true" t="shared" si="5" ref="F71:F92">SUM(D71:E71)</f>
        <v>15590</v>
      </c>
      <c r="G71" s="158">
        <v>750</v>
      </c>
      <c r="H71" s="158"/>
      <c r="I71" s="226">
        <v>7500</v>
      </c>
      <c r="J71" s="158"/>
      <c r="K71" s="219">
        <f>S2</f>
        <v>546</v>
      </c>
      <c r="L71" s="158"/>
      <c r="M71" s="158"/>
      <c r="N71" s="158"/>
      <c r="O71" s="221"/>
      <c r="P71" s="158"/>
      <c r="Q71" s="222">
        <f aca="true" t="shared" si="6" ref="Q71:Q92">SUM(G71:O71)</f>
        <v>8796</v>
      </c>
      <c r="R71" s="222">
        <f t="shared" si="4"/>
        <v>6794</v>
      </c>
      <c r="S71" s="216"/>
      <c r="T71" s="213"/>
      <c r="U71" s="213"/>
    </row>
    <row r="72" spans="1:21" s="4" customFormat="1" ht="21.75" customHeight="1">
      <c r="A72" s="156">
        <v>67</v>
      </c>
      <c r="B72" s="137" t="s">
        <v>46</v>
      </c>
      <c r="C72" s="183" t="s">
        <v>760</v>
      </c>
      <c r="D72" s="173">
        <v>15630</v>
      </c>
      <c r="E72" s="177"/>
      <c r="F72" s="158">
        <f t="shared" si="5"/>
        <v>15630</v>
      </c>
      <c r="G72" s="158">
        <v>750</v>
      </c>
      <c r="H72" s="158"/>
      <c r="I72" s="226">
        <v>7500</v>
      </c>
      <c r="J72" s="158"/>
      <c r="K72" s="219">
        <f>S2</f>
        <v>546</v>
      </c>
      <c r="L72" s="220">
        <f>T2</f>
        <v>257</v>
      </c>
      <c r="M72" s="158"/>
      <c r="N72" s="158"/>
      <c r="O72" s="223"/>
      <c r="P72" s="158"/>
      <c r="Q72" s="222">
        <f t="shared" si="6"/>
        <v>9053</v>
      </c>
      <c r="R72" s="222">
        <f t="shared" si="4"/>
        <v>6577</v>
      </c>
      <c r="S72" s="216"/>
      <c r="T72" s="213"/>
      <c r="U72" s="213"/>
    </row>
    <row r="73" spans="1:21" s="4" customFormat="1" ht="21.75" customHeight="1">
      <c r="A73" s="156">
        <v>68</v>
      </c>
      <c r="B73" s="137" t="s">
        <v>47</v>
      </c>
      <c r="C73" s="183" t="s">
        <v>761</v>
      </c>
      <c r="D73" s="173">
        <v>15750</v>
      </c>
      <c r="E73" s="155"/>
      <c r="F73" s="158">
        <f t="shared" si="5"/>
        <v>15750</v>
      </c>
      <c r="G73" s="158">
        <v>750</v>
      </c>
      <c r="H73" s="158"/>
      <c r="I73" s="226">
        <v>6500</v>
      </c>
      <c r="J73" s="158"/>
      <c r="K73" s="223"/>
      <c r="L73" s="158"/>
      <c r="M73" s="158"/>
      <c r="N73" s="158"/>
      <c r="O73" s="223"/>
      <c r="P73" s="158"/>
      <c r="Q73" s="222">
        <f t="shared" si="6"/>
        <v>7250</v>
      </c>
      <c r="R73" s="222">
        <f t="shared" si="4"/>
        <v>8500</v>
      </c>
      <c r="S73" s="216"/>
      <c r="T73" s="213"/>
      <c r="U73" s="213"/>
    </row>
    <row r="74" spans="1:21" s="4" customFormat="1" ht="21.75" customHeight="1">
      <c r="A74" s="156">
        <v>69</v>
      </c>
      <c r="B74" s="137" t="s">
        <v>48</v>
      </c>
      <c r="C74" s="183" t="s">
        <v>762</v>
      </c>
      <c r="D74" s="173">
        <v>15650</v>
      </c>
      <c r="E74" s="206"/>
      <c r="F74" s="158">
        <f t="shared" si="5"/>
        <v>15650</v>
      </c>
      <c r="G74" s="158">
        <v>750</v>
      </c>
      <c r="H74" s="158"/>
      <c r="I74" s="158"/>
      <c r="J74" s="225">
        <v>5000</v>
      </c>
      <c r="K74" s="223"/>
      <c r="L74" s="158"/>
      <c r="M74" s="224">
        <f>U2</f>
        <v>150</v>
      </c>
      <c r="N74" s="158"/>
      <c r="O74" s="221"/>
      <c r="P74" s="158"/>
      <c r="Q74" s="222">
        <f t="shared" si="6"/>
        <v>5900</v>
      </c>
      <c r="R74" s="222">
        <f t="shared" si="4"/>
        <v>9750</v>
      </c>
      <c r="S74" s="216"/>
      <c r="T74" s="213"/>
      <c r="U74" s="213"/>
    </row>
    <row r="75" spans="1:21" s="4" customFormat="1" ht="21.75" customHeight="1">
      <c r="A75" s="156">
        <v>70</v>
      </c>
      <c r="B75" s="137" t="s">
        <v>69</v>
      </c>
      <c r="C75" s="183" t="s">
        <v>763</v>
      </c>
      <c r="D75" s="173">
        <v>15690</v>
      </c>
      <c r="E75" s="206"/>
      <c r="F75" s="158">
        <f t="shared" si="5"/>
        <v>15690</v>
      </c>
      <c r="G75" s="158">
        <v>750</v>
      </c>
      <c r="H75" s="158"/>
      <c r="I75" s="158"/>
      <c r="J75" s="225">
        <f>7500+2000</f>
        <v>9500</v>
      </c>
      <c r="K75" s="219">
        <f>S2</f>
        <v>546</v>
      </c>
      <c r="L75" s="158"/>
      <c r="M75" s="224">
        <f>U2</f>
        <v>150</v>
      </c>
      <c r="N75" s="158"/>
      <c r="O75" s="223"/>
      <c r="P75" s="158"/>
      <c r="Q75" s="222">
        <f t="shared" si="6"/>
        <v>10946</v>
      </c>
      <c r="R75" s="222">
        <f t="shared" si="4"/>
        <v>4744</v>
      </c>
      <c r="S75" s="216"/>
      <c r="T75" s="213"/>
      <c r="U75" s="213"/>
    </row>
    <row r="76" spans="1:21" s="4" customFormat="1" ht="21.75" customHeight="1">
      <c r="A76" s="156">
        <v>71</v>
      </c>
      <c r="B76" s="137" t="s">
        <v>58</v>
      </c>
      <c r="C76" s="183" t="s">
        <v>764</v>
      </c>
      <c r="D76" s="173">
        <v>14190</v>
      </c>
      <c r="E76" s="206"/>
      <c r="F76" s="158">
        <f t="shared" si="5"/>
        <v>14190</v>
      </c>
      <c r="G76" s="158">
        <v>710</v>
      </c>
      <c r="H76" s="218">
        <f>3800+2509</f>
        <v>6309</v>
      </c>
      <c r="I76" s="158"/>
      <c r="J76" s="158"/>
      <c r="K76" s="223"/>
      <c r="L76" s="158"/>
      <c r="M76" s="158"/>
      <c r="N76" s="158"/>
      <c r="O76" s="223"/>
      <c r="P76" s="158"/>
      <c r="Q76" s="222">
        <f t="shared" si="6"/>
        <v>7019</v>
      </c>
      <c r="R76" s="222">
        <f t="shared" si="4"/>
        <v>7171</v>
      </c>
      <c r="S76" s="216"/>
      <c r="T76" s="213"/>
      <c r="U76" s="213"/>
    </row>
    <row r="77" spans="1:21" s="4" customFormat="1" ht="21.75" customHeight="1">
      <c r="A77" s="156">
        <v>72</v>
      </c>
      <c r="B77" s="137" t="s">
        <v>60</v>
      </c>
      <c r="C77" s="183" t="s">
        <v>765</v>
      </c>
      <c r="D77" s="173">
        <v>14170</v>
      </c>
      <c r="E77" s="206"/>
      <c r="F77" s="158">
        <f t="shared" si="5"/>
        <v>14170</v>
      </c>
      <c r="G77" s="158">
        <v>709</v>
      </c>
      <c r="H77" s="218">
        <v>3800</v>
      </c>
      <c r="I77" s="158"/>
      <c r="J77" s="158"/>
      <c r="K77" s="223"/>
      <c r="L77" s="158"/>
      <c r="M77" s="158"/>
      <c r="N77" s="158"/>
      <c r="O77" s="223"/>
      <c r="P77" s="158"/>
      <c r="Q77" s="222">
        <f t="shared" si="6"/>
        <v>4509</v>
      </c>
      <c r="R77" s="222">
        <f t="shared" si="4"/>
        <v>9661</v>
      </c>
      <c r="S77" s="216"/>
      <c r="T77" s="213"/>
      <c r="U77" s="216"/>
    </row>
    <row r="78" spans="1:21" s="4" customFormat="1" ht="21.75" customHeight="1">
      <c r="A78" s="156">
        <v>73</v>
      </c>
      <c r="B78" s="137" t="s">
        <v>61</v>
      </c>
      <c r="C78" s="183" t="s">
        <v>766</v>
      </c>
      <c r="D78" s="173">
        <v>13930</v>
      </c>
      <c r="E78" s="206"/>
      <c r="F78" s="158">
        <f t="shared" si="5"/>
        <v>13930</v>
      </c>
      <c r="G78" s="158">
        <v>697</v>
      </c>
      <c r="H78" s="158"/>
      <c r="I78" s="226">
        <f>2500+2460</f>
        <v>4960</v>
      </c>
      <c r="J78" s="158"/>
      <c r="K78" s="219">
        <f>S2</f>
        <v>546</v>
      </c>
      <c r="L78" s="220">
        <f>T2</f>
        <v>257</v>
      </c>
      <c r="M78" s="158"/>
      <c r="N78" s="158"/>
      <c r="O78" s="221"/>
      <c r="P78" s="158"/>
      <c r="Q78" s="222">
        <f t="shared" si="6"/>
        <v>6460</v>
      </c>
      <c r="R78" s="222">
        <f t="shared" si="4"/>
        <v>7470</v>
      </c>
      <c r="S78" s="216"/>
      <c r="T78" s="213"/>
      <c r="U78" s="213"/>
    </row>
    <row r="79" spans="1:21" s="4" customFormat="1" ht="21.75" customHeight="1">
      <c r="A79" s="156">
        <v>74</v>
      </c>
      <c r="B79" s="137" t="s">
        <v>63</v>
      </c>
      <c r="C79" s="183" t="s">
        <v>767</v>
      </c>
      <c r="D79" s="173">
        <v>13890</v>
      </c>
      <c r="E79" s="206"/>
      <c r="F79" s="158">
        <f t="shared" si="5"/>
        <v>13890</v>
      </c>
      <c r="G79" s="158">
        <v>695</v>
      </c>
      <c r="H79" s="218">
        <v>3100</v>
      </c>
      <c r="I79" s="158"/>
      <c r="J79" s="158"/>
      <c r="K79" s="219">
        <f>S2</f>
        <v>546</v>
      </c>
      <c r="L79" s="158"/>
      <c r="M79" s="158"/>
      <c r="N79" s="158"/>
      <c r="O79" s="223"/>
      <c r="P79" s="158"/>
      <c r="Q79" s="222">
        <f t="shared" si="6"/>
        <v>4341</v>
      </c>
      <c r="R79" s="222">
        <f t="shared" si="4"/>
        <v>9549</v>
      </c>
      <c r="S79" s="216"/>
      <c r="T79" s="213"/>
      <c r="U79" s="213"/>
    </row>
    <row r="80" spans="1:21" ht="21.75" customHeight="1">
      <c r="A80" s="156">
        <v>75</v>
      </c>
      <c r="B80" s="137" t="s">
        <v>64</v>
      </c>
      <c r="C80" s="183" t="s">
        <v>768</v>
      </c>
      <c r="D80" s="173">
        <v>13940</v>
      </c>
      <c r="E80" s="206"/>
      <c r="F80" s="158">
        <f t="shared" si="5"/>
        <v>13940</v>
      </c>
      <c r="G80" s="158">
        <v>697</v>
      </c>
      <c r="H80" s="158"/>
      <c r="I80" s="226">
        <v>4084</v>
      </c>
      <c r="J80" s="158"/>
      <c r="K80" s="219">
        <f>S2</f>
        <v>546</v>
      </c>
      <c r="L80" s="158"/>
      <c r="M80" s="158"/>
      <c r="N80" s="158"/>
      <c r="O80" s="223"/>
      <c r="P80" s="158"/>
      <c r="Q80" s="222">
        <f t="shared" si="6"/>
        <v>5327</v>
      </c>
      <c r="R80" s="222">
        <f t="shared" si="4"/>
        <v>8613</v>
      </c>
      <c r="S80" s="216"/>
      <c r="T80" s="213"/>
      <c r="U80" s="213"/>
    </row>
    <row r="81" spans="1:21" ht="21.75" customHeight="1">
      <c r="A81" s="156">
        <v>76</v>
      </c>
      <c r="B81" s="137" t="s">
        <v>76</v>
      </c>
      <c r="C81" s="183" t="s">
        <v>769</v>
      </c>
      <c r="D81" s="173">
        <v>13350</v>
      </c>
      <c r="E81" s="173"/>
      <c r="F81" s="158">
        <f t="shared" si="5"/>
        <v>13350</v>
      </c>
      <c r="G81" s="158">
        <v>668</v>
      </c>
      <c r="H81" s="218">
        <v>3584</v>
      </c>
      <c r="I81" s="158"/>
      <c r="J81" s="158"/>
      <c r="K81" s="219">
        <f>S2</f>
        <v>546</v>
      </c>
      <c r="L81" s="158"/>
      <c r="M81" s="158"/>
      <c r="N81" s="158"/>
      <c r="O81" s="223"/>
      <c r="P81" s="158"/>
      <c r="Q81" s="222">
        <f t="shared" si="6"/>
        <v>4798</v>
      </c>
      <c r="R81" s="222">
        <f t="shared" si="4"/>
        <v>8552</v>
      </c>
      <c r="S81" s="216"/>
      <c r="T81" s="213"/>
      <c r="U81" s="213"/>
    </row>
    <row r="82" spans="1:21" ht="21.75" customHeight="1">
      <c r="A82" s="156">
        <v>77</v>
      </c>
      <c r="B82" s="137" t="s">
        <v>82</v>
      </c>
      <c r="C82" s="183" t="s">
        <v>770</v>
      </c>
      <c r="D82" s="173">
        <v>13100</v>
      </c>
      <c r="E82" s="173">
        <v>185</v>
      </c>
      <c r="F82" s="158">
        <f t="shared" si="5"/>
        <v>13285</v>
      </c>
      <c r="G82" s="158">
        <v>664</v>
      </c>
      <c r="H82" s="218">
        <f>6200+1712</f>
        <v>7912</v>
      </c>
      <c r="I82" s="158"/>
      <c r="J82" s="158"/>
      <c r="K82" s="223"/>
      <c r="L82" s="158"/>
      <c r="M82" s="158"/>
      <c r="N82" s="158"/>
      <c r="O82" s="223"/>
      <c r="P82" s="158"/>
      <c r="Q82" s="222">
        <f t="shared" si="6"/>
        <v>8576</v>
      </c>
      <c r="R82" s="222">
        <f t="shared" si="4"/>
        <v>4709</v>
      </c>
      <c r="S82" s="216"/>
      <c r="T82" s="213"/>
      <c r="U82" s="213"/>
    </row>
    <row r="83" spans="1:21" ht="21.75" customHeight="1">
      <c r="A83" s="156">
        <v>78</v>
      </c>
      <c r="B83" s="137" t="s">
        <v>83</v>
      </c>
      <c r="C83" s="183" t="s">
        <v>771</v>
      </c>
      <c r="D83" s="173">
        <v>13350</v>
      </c>
      <c r="E83" s="173"/>
      <c r="F83" s="158">
        <f t="shared" si="5"/>
        <v>13350</v>
      </c>
      <c r="G83" s="158">
        <v>668</v>
      </c>
      <c r="H83" s="158"/>
      <c r="I83" s="158"/>
      <c r="J83" s="158"/>
      <c r="K83" s="223"/>
      <c r="L83" s="158"/>
      <c r="M83" s="158"/>
      <c r="N83" s="158"/>
      <c r="O83" s="223"/>
      <c r="P83" s="158"/>
      <c r="Q83" s="222">
        <f t="shared" si="6"/>
        <v>668</v>
      </c>
      <c r="R83" s="222">
        <f t="shared" si="4"/>
        <v>12682</v>
      </c>
      <c r="S83" s="216"/>
      <c r="T83" s="213"/>
      <c r="U83" s="213"/>
    </row>
    <row r="84" spans="1:21" ht="21.75" customHeight="1">
      <c r="A84" s="156">
        <v>79</v>
      </c>
      <c r="B84" s="137" t="s">
        <v>85</v>
      </c>
      <c r="C84" s="183" t="s">
        <v>772</v>
      </c>
      <c r="D84" s="173">
        <v>13260</v>
      </c>
      <c r="E84" s="173">
        <v>25</v>
      </c>
      <c r="F84" s="158">
        <f t="shared" si="5"/>
        <v>13285</v>
      </c>
      <c r="G84" s="158">
        <v>664</v>
      </c>
      <c r="H84" s="158"/>
      <c r="I84" s="158"/>
      <c r="J84" s="158"/>
      <c r="K84" s="219">
        <f>S2</f>
        <v>546</v>
      </c>
      <c r="L84" s="158"/>
      <c r="M84" s="158"/>
      <c r="N84" s="158"/>
      <c r="O84" s="223"/>
      <c r="P84" s="158"/>
      <c r="Q84" s="222">
        <f t="shared" si="6"/>
        <v>1210</v>
      </c>
      <c r="R84" s="222">
        <f t="shared" si="4"/>
        <v>12075</v>
      </c>
      <c r="S84" s="216"/>
      <c r="T84" s="213"/>
      <c r="U84" s="213"/>
    </row>
    <row r="85" spans="1:21" ht="21.75" customHeight="1">
      <c r="A85" s="156">
        <v>80</v>
      </c>
      <c r="B85" s="137" t="s">
        <v>84</v>
      </c>
      <c r="C85" s="183" t="s">
        <v>773</v>
      </c>
      <c r="D85" s="173">
        <v>13350</v>
      </c>
      <c r="E85" s="173"/>
      <c r="F85" s="158">
        <f t="shared" si="5"/>
        <v>13350</v>
      </c>
      <c r="G85" s="158">
        <v>668</v>
      </c>
      <c r="H85" s="158"/>
      <c r="I85" s="158"/>
      <c r="J85" s="158"/>
      <c r="K85" s="219">
        <f>S2</f>
        <v>546</v>
      </c>
      <c r="L85" s="158"/>
      <c r="M85" s="158"/>
      <c r="N85" s="158"/>
      <c r="O85" s="223"/>
      <c r="P85" s="158"/>
      <c r="Q85" s="222">
        <f t="shared" si="6"/>
        <v>1214</v>
      </c>
      <c r="R85" s="222">
        <f t="shared" si="4"/>
        <v>12136</v>
      </c>
      <c r="S85" s="216"/>
      <c r="T85" s="213"/>
      <c r="U85" s="213"/>
    </row>
    <row r="86" spans="1:21" ht="21.75" customHeight="1">
      <c r="A86" s="156">
        <v>81</v>
      </c>
      <c r="B86" s="137" t="s">
        <v>152</v>
      </c>
      <c r="C86" s="183" t="s">
        <v>774</v>
      </c>
      <c r="D86" s="173">
        <v>13180</v>
      </c>
      <c r="E86" s="173">
        <v>105</v>
      </c>
      <c r="F86" s="158">
        <f t="shared" si="5"/>
        <v>13285</v>
      </c>
      <c r="G86" s="158">
        <v>664</v>
      </c>
      <c r="H86" s="158"/>
      <c r="I86" s="158"/>
      <c r="J86" s="158"/>
      <c r="K86" s="223"/>
      <c r="L86" s="158"/>
      <c r="M86" s="158"/>
      <c r="N86" s="158"/>
      <c r="O86" s="223"/>
      <c r="P86" s="158"/>
      <c r="Q86" s="222">
        <f t="shared" si="6"/>
        <v>664</v>
      </c>
      <c r="R86" s="222">
        <f t="shared" si="4"/>
        <v>12621</v>
      </c>
      <c r="S86" s="216"/>
      <c r="T86" s="213"/>
      <c r="U86" s="213"/>
    </row>
    <row r="87" spans="1:21" ht="21.75" customHeight="1">
      <c r="A87" s="156">
        <v>82</v>
      </c>
      <c r="B87" s="137" t="s">
        <v>142</v>
      </c>
      <c r="C87" s="183" t="s">
        <v>775</v>
      </c>
      <c r="D87" s="173">
        <v>12810</v>
      </c>
      <c r="E87" s="173">
        <v>475</v>
      </c>
      <c r="F87" s="158">
        <f t="shared" si="5"/>
        <v>13285</v>
      </c>
      <c r="G87" s="158">
        <v>664</v>
      </c>
      <c r="H87" s="158"/>
      <c r="I87" s="223"/>
      <c r="J87" s="158"/>
      <c r="K87" s="223"/>
      <c r="L87" s="158"/>
      <c r="M87" s="158"/>
      <c r="N87" s="158"/>
      <c r="O87" s="223"/>
      <c r="P87" s="158"/>
      <c r="Q87" s="222">
        <f t="shared" si="6"/>
        <v>664</v>
      </c>
      <c r="R87" s="222">
        <f t="shared" si="4"/>
        <v>12621</v>
      </c>
      <c r="S87" s="216"/>
      <c r="T87" s="213"/>
      <c r="U87" s="213"/>
    </row>
    <row r="88" spans="1:21" ht="21.75" customHeight="1">
      <c r="A88" s="156">
        <v>83</v>
      </c>
      <c r="B88" s="243" t="s">
        <v>144</v>
      </c>
      <c r="C88" s="183" t="s">
        <v>776</v>
      </c>
      <c r="D88" s="173">
        <v>12730</v>
      </c>
      <c r="E88" s="173">
        <v>555</v>
      </c>
      <c r="F88" s="158">
        <f t="shared" si="5"/>
        <v>13285</v>
      </c>
      <c r="G88" s="158">
        <v>664</v>
      </c>
      <c r="H88" s="158"/>
      <c r="I88" s="158"/>
      <c r="J88" s="158"/>
      <c r="K88" s="223"/>
      <c r="L88" s="158"/>
      <c r="M88" s="158"/>
      <c r="N88" s="158"/>
      <c r="O88" s="223"/>
      <c r="P88" s="158"/>
      <c r="Q88" s="222">
        <f t="shared" si="6"/>
        <v>664</v>
      </c>
      <c r="R88" s="222">
        <f>F88-Q88-P88</f>
        <v>12621</v>
      </c>
      <c r="S88" s="216"/>
      <c r="T88" s="213"/>
      <c r="U88" s="213"/>
    </row>
    <row r="89" spans="1:21" ht="21.75" customHeight="1">
      <c r="A89" s="156">
        <v>84</v>
      </c>
      <c r="B89" s="137" t="s">
        <v>156</v>
      </c>
      <c r="C89" s="183" t="s">
        <v>777</v>
      </c>
      <c r="D89" s="173">
        <v>11700</v>
      </c>
      <c r="E89" s="173">
        <v>1585</v>
      </c>
      <c r="F89" s="158">
        <f t="shared" si="5"/>
        <v>13285</v>
      </c>
      <c r="G89" s="158">
        <v>664</v>
      </c>
      <c r="H89" s="158"/>
      <c r="I89" s="226">
        <v>3715</v>
      </c>
      <c r="J89" s="158"/>
      <c r="K89" s="223"/>
      <c r="L89" s="158"/>
      <c r="M89" s="158"/>
      <c r="N89" s="158"/>
      <c r="O89" s="223"/>
      <c r="P89" s="158"/>
      <c r="Q89" s="222">
        <f t="shared" si="6"/>
        <v>4379</v>
      </c>
      <c r="R89" s="222">
        <f t="shared" si="4"/>
        <v>8906</v>
      </c>
      <c r="S89" s="216"/>
      <c r="T89" s="213"/>
      <c r="U89" s="213"/>
    </row>
    <row r="90" spans="1:21" ht="21.75" customHeight="1">
      <c r="A90" s="156">
        <v>85</v>
      </c>
      <c r="B90" s="137" t="s">
        <v>174</v>
      </c>
      <c r="C90" s="183" t="s">
        <v>778</v>
      </c>
      <c r="D90" s="173">
        <v>11810</v>
      </c>
      <c r="E90" s="173">
        <v>1475</v>
      </c>
      <c r="F90" s="158">
        <f t="shared" si="5"/>
        <v>13285</v>
      </c>
      <c r="G90" s="158">
        <v>664</v>
      </c>
      <c r="H90" s="218">
        <v>2417</v>
      </c>
      <c r="I90" s="158"/>
      <c r="J90" s="158"/>
      <c r="K90" s="223"/>
      <c r="L90" s="158"/>
      <c r="M90" s="158"/>
      <c r="N90" s="158"/>
      <c r="O90" s="223"/>
      <c r="P90" s="158"/>
      <c r="Q90" s="222">
        <f t="shared" si="6"/>
        <v>3081</v>
      </c>
      <c r="R90" s="222">
        <f t="shared" si="4"/>
        <v>10204</v>
      </c>
      <c r="S90" s="216">
        <v>2417</v>
      </c>
      <c r="T90" s="213"/>
      <c r="U90" s="213"/>
    </row>
    <row r="91" spans="1:21" ht="21.75" customHeight="1">
      <c r="A91" s="156">
        <v>86</v>
      </c>
      <c r="B91" s="137" t="s">
        <v>176</v>
      </c>
      <c r="C91" s="183" t="s">
        <v>779</v>
      </c>
      <c r="D91" s="173">
        <v>11250</v>
      </c>
      <c r="E91" s="173">
        <v>2000</v>
      </c>
      <c r="F91" s="158">
        <f t="shared" si="5"/>
        <v>13250</v>
      </c>
      <c r="G91" s="158">
        <v>663</v>
      </c>
      <c r="H91" s="158"/>
      <c r="I91" s="158"/>
      <c r="J91" s="158"/>
      <c r="K91" s="223"/>
      <c r="L91" s="158"/>
      <c r="M91" s="158"/>
      <c r="N91" s="158"/>
      <c r="O91" s="223"/>
      <c r="P91" s="158"/>
      <c r="Q91" s="222">
        <f t="shared" si="6"/>
        <v>663</v>
      </c>
      <c r="R91" s="222">
        <f t="shared" si="4"/>
        <v>12587</v>
      </c>
      <c r="S91" s="216"/>
      <c r="T91" s="213"/>
      <c r="U91" s="213"/>
    </row>
    <row r="92" spans="1:21" ht="21.75" customHeight="1">
      <c r="A92" s="156">
        <v>87</v>
      </c>
      <c r="B92" s="137" t="s">
        <v>182</v>
      </c>
      <c r="C92" s="183" t="s">
        <v>780</v>
      </c>
      <c r="D92" s="173">
        <v>11320</v>
      </c>
      <c r="E92" s="173">
        <v>1965</v>
      </c>
      <c r="F92" s="158">
        <f t="shared" si="5"/>
        <v>13285</v>
      </c>
      <c r="G92" s="158">
        <v>664</v>
      </c>
      <c r="H92" s="158"/>
      <c r="I92" s="158"/>
      <c r="J92" s="158"/>
      <c r="K92" s="223"/>
      <c r="L92" s="158"/>
      <c r="M92" s="158"/>
      <c r="N92" s="158"/>
      <c r="O92" s="223"/>
      <c r="P92" s="158"/>
      <c r="Q92" s="222">
        <f t="shared" si="6"/>
        <v>664</v>
      </c>
      <c r="R92" s="222">
        <f t="shared" si="4"/>
        <v>12621</v>
      </c>
      <c r="S92" s="216"/>
      <c r="T92" s="213"/>
      <c r="U92" s="213"/>
    </row>
    <row r="93" spans="1:21" ht="21.75" customHeight="1">
      <c r="A93" s="156">
        <v>90</v>
      </c>
      <c r="B93" s="137" t="s">
        <v>86</v>
      </c>
      <c r="C93" s="182" t="s">
        <v>420</v>
      </c>
      <c r="D93" s="173">
        <v>15000</v>
      </c>
      <c r="E93" s="173"/>
      <c r="F93" s="158">
        <f aca="true" t="shared" si="7" ref="F93:F100">SUM(D93:E93)</f>
        <v>15000</v>
      </c>
      <c r="G93" s="158">
        <v>750</v>
      </c>
      <c r="H93" s="218">
        <v>3500</v>
      </c>
      <c r="I93" s="158"/>
      <c r="J93" s="158"/>
      <c r="K93" s="219">
        <f>S2</f>
        <v>546</v>
      </c>
      <c r="L93" s="158"/>
      <c r="M93" s="158"/>
      <c r="N93" s="158"/>
      <c r="O93" s="223"/>
      <c r="P93" s="158"/>
      <c r="Q93" s="222">
        <f aca="true" t="shared" si="8" ref="Q93:Q131">SUM(G93:O93)</f>
        <v>4796</v>
      </c>
      <c r="R93" s="222">
        <f aca="true" t="shared" si="9" ref="R93:R104">F93-Q93</f>
        <v>10204</v>
      </c>
      <c r="S93" s="216"/>
      <c r="T93" s="213"/>
      <c r="U93" s="213"/>
    </row>
    <row r="94" spans="1:21" ht="21.75" customHeight="1">
      <c r="A94" s="156">
        <v>91</v>
      </c>
      <c r="B94" s="137" t="s">
        <v>87</v>
      </c>
      <c r="C94" s="182" t="s">
        <v>419</v>
      </c>
      <c r="D94" s="173">
        <v>15000</v>
      </c>
      <c r="E94" s="173"/>
      <c r="F94" s="158">
        <f t="shared" si="7"/>
        <v>15000</v>
      </c>
      <c r="G94" s="158">
        <v>750</v>
      </c>
      <c r="H94" s="223"/>
      <c r="I94" s="226">
        <f>2500+1204</f>
        <v>3704</v>
      </c>
      <c r="J94" s="158"/>
      <c r="K94" s="223"/>
      <c r="L94" s="158"/>
      <c r="M94" s="158"/>
      <c r="N94" s="158"/>
      <c r="O94" s="223"/>
      <c r="P94" s="158"/>
      <c r="Q94" s="222">
        <f t="shared" si="8"/>
        <v>4454</v>
      </c>
      <c r="R94" s="222">
        <f t="shared" si="9"/>
        <v>10546</v>
      </c>
      <c r="S94" s="216"/>
      <c r="T94" s="213"/>
      <c r="U94" s="213"/>
    </row>
    <row r="95" spans="1:21" ht="21.75" customHeight="1">
      <c r="A95" s="156">
        <v>92</v>
      </c>
      <c r="B95" s="137" t="s">
        <v>88</v>
      </c>
      <c r="C95" s="182" t="s">
        <v>421</v>
      </c>
      <c r="D95" s="173">
        <v>15000</v>
      </c>
      <c r="E95" s="173"/>
      <c r="F95" s="158">
        <f t="shared" si="7"/>
        <v>15000</v>
      </c>
      <c r="G95" s="158">
        <v>750</v>
      </c>
      <c r="H95" s="223"/>
      <c r="I95" s="158"/>
      <c r="J95" s="158"/>
      <c r="K95" s="223"/>
      <c r="L95" s="158"/>
      <c r="M95" s="158"/>
      <c r="N95" s="158"/>
      <c r="O95" s="223"/>
      <c r="P95" s="158"/>
      <c r="Q95" s="222">
        <f t="shared" si="8"/>
        <v>750</v>
      </c>
      <c r="R95" s="222">
        <f t="shared" si="9"/>
        <v>14250</v>
      </c>
      <c r="S95" s="216"/>
      <c r="T95" s="213"/>
      <c r="U95" s="213"/>
    </row>
    <row r="96" spans="1:21" ht="21.75" customHeight="1">
      <c r="A96" s="156">
        <v>93</v>
      </c>
      <c r="B96" s="137" t="s">
        <v>89</v>
      </c>
      <c r="C96" s="182" t="s">
        <v>422</v>
      </c>
      <c r="D96" s="173">
        <v>15000</v>
      </c>
      <c r="E96" s="173"/>
      <c r="F96" s="158">
        <f t="shared" si="7"/>
        <v>15000</v>
      </c>
      <c r="G96" s="158">
        <v>750</v>
      </c>
      <c r="H96" s="223"/>
      <c r="I96" s="226">
        <v>3800</v>
      </c>
      <c r="J96" s="158"/>
      <c r="K96" s="223"/>
      <c r="L96" s="158"/>
      <c r="M96" s="158"/>
      <c r="N96" s="158"/>
      <c r="O96" s="223"/>
      <c r="P96" s="158"/>
      <c r="Q96" s="222">
        <f t="shared" si="8"/>
        <v>4550</v>
      </c>
      <c r="R96" s="222">
        <f t="shared" si="9"/>
        <v>10450</v>
      </c>
      <c r="S96" s="216"/>
      <c r="T96" s="213"/>
      <c r="U96" s="213"/>
    </row>
    <row r="97" spans="1:21" ht="21.75" customHeight="1">
      <c r="A97" s="156">
        <v>94</v>
      </c>
      <c r="B97" s="137" t="s">
        <v>90</v>
      </c>
      <c r="C97" s="182" t="s">
        <v>423</v>
      </c>
      <c r="D97" s="173">
        <v>15000</v>
      </c>
      <c r="E97" s="173"/>
      <c r="F97" s="158">
        <f>SUM(D97:E97)</f>
        <v>15000</v>
      </c>
      <c r="G97" s="158">
        <v>750</v>
      </c>
      <c r="H97" s="223"/>
      <c r="I97" s="158"/>
      <c r="J97" s="158"/>
      <c r="K97" s="223"/>
      <c r="L97" s="158"/>
      <c r="M97" s="158"/>
      <c r="N97" s="158"/>
      <c r="O97" s="223"/>
      <c r="P97" s="158"/>
      <c r="Q97" s="222">
        <f t="shared" si="8"/>
        <v>750</v>
      </c>
      <c r="R97" s="222">
        <f t="shared" si="9"/>
        <v>14250</v>
      </c>
      <c r="S97" s="216"/>
      <c r="T97" s="213"/>
      <c r="U97" s="213"/>
    </row>
    <row r="98" spans="1:21" s="4" customFormat="1" ht="21.75" customHeight="1">
      <c r="A98" s="156">
        <v>95</v>
      </c>
      <c r="B98" s="137" t="s">
        <v>137</v>
      </c>
      <c r="C98" s="182" t="s">
        <v>424</v>
      </c>
      <c r="D98" s="173">
        <v>15000</v>
      </c>
      <c r="E98" s="173"/>
      <c r="F98" s="158">
        <f t="shared" si="7"/>
        <v>15000</v>
      </c>
      <c r="G98" s="158">
        <v>750</v>
      </c>
      <c r="H98" s="223"/>
      <c r="I98" s="158"/>
      <c r="J98" s="158"/>
      <c r="K98" s="223"/>
      <c r="L98" s="158"/>
      <c r="M98" s="158"/>
      <c r="N98" s="158"/>
      <c r="O98" s="223"/>
      <c r="P98" s="158"/>
      <c r="Q98" s="222">
        <f t="shared" si="8"/>
        <v>750</v>
      </c>
      <c r="R98" s="222">
        <f t="shared" si="9"/>
        <v>14250</v>
      </c>
      <c r="S98" s="216"/>
      <c r="T98" s="213"/>
      <c r="U98" s="213"/>
    </row>
    <row r="99" spans="1:21" s="4" customFormat="1" ht="21.75" customHeight="1">
      <c r="A99" s="156">
        <v>96</v>
      </c>
      <c r="B99" s="137" t="s">
        <v>138</v>
      </c>
      <c r="C99" s="182" t="s">
        <v>425</v>
      </c>
      <c r="D99" s="173">
        <v>15000</v>
      </c>
      <c r="E99" s="173"/>
      <c r="F99" s="158">
        <f t="shared" si="7"/>
        <v>15000</v>
      </c>
      <c r="G99" s="158">
        <v>750</v>
      </c>
      <c r="H99" s="223"/>
      <c r="I99" s="158"/>
      <c r="J99" s="158"/>
      <c r="K99" s="223"/>
      <c r="L99" s="158"/>
      <c r="M99" s="158"/>
      <c r="N99" s="158"/>
      <c r="O99" s="223"/>
      <c r="P99" s="158"/>
      <c r="Q99" s="222">
        <f t="shared" si="8"/>
        <v>750</v>
      </c>
      <c r="R99" s="222">
        <f t="shared" si="9"/>
        <v>14250</v>
      </c>
      <c r="S99" s="216"/>
      <c r="T99" s="213"/>
      <c r="U99" s="213"/>
    </row>
    <row r="100" spans="1:21" s="4" customFormat="1" ht="21.75" customHeight="1">
      <c r="A100" s="156">
        <v>97</v>
      </c>
      <c r="B100" s="136" t="s">
        <v>165</v>
      </c>
      <c r="C100" s="165" t="s">
        <v>426</v>
      </c>
      <c r="D100" s="173">
        <v>15000</v>
      </c>
      <c r="E100" s="173"/>
      <c r="F100" s="158">
        <f t="shared" si="7"/>
        <v>15000</v>
      </c>
      <c r="G100" s="158">
        <v>750</v>
      </c>
      <c r="H100" s="223"/>
      <c r="I100" s="158"/>
      <c r="J100" s="158"/>
      <c r="K100" s="223"/>
      <c r="L100" s="158"/>
      <c r="M100" s="158"/>
      <c r="N100" s="158"/>
      <c r="O100" s="223"/>
      <c r="P100" s="158"/>
      <c r="Q100" s="222">
        <f t="shared" si="8"/>
        <v>750</v>
      </c>
      <c r="R100" s="222">
        <f t="shared" si="9"/>
        <v>14250</v>
      </c>
      <c r="S100" s="216"/>
      <c r="T100" s="213"/>
      <c r="U100" s="213"/>
    </row>
    <row r="101" spans="1:21" s="4" customFormat="1" ht="21.75" customHeight="1">
      <c r="A101" s="156">
        <v>98</v>
      </c>
      <c r="B101" s="137" t="s">
        <v>164</v>
      </c>
      <c r="C101" s="183" t="s">
        <v>427</v>
      </c>
      <c r="D101" s="173">
        <v>15000</v>
      </c>
      <c r="E101" s="173"/>
      <c r="F101" s="158">
        <v>15000</v>
      </c>
      <c r="G101" s="158">
        <v>750</v>
      </c>
      <c r="H101" s="223"/>
      <c r="I101" s="158"/>
      <c r="J101" s="158"/>
      <c r="K101" s="223"/>
      <c r="L101" s="158"/>
      <c r="M101" s="158"/>
      <c r="N101" s="158"/>
      <c r="O101" s="223"/>
      <c r="P101" s="158"/>
      <c r="Q101" s="222">
        <f t="shared" si="8"/>
        <v>750</v>
      </c>
      <c r="R101" s="222">
        <f t="shared" si="9"/>
        <v>14250</v>
      </c>
      <c r="S101" s="216"/>
      <c r="T101" s="213"/>
      <c r="U101" s="213"/>
    </row>
    <row r="102" spans="1:21" s="4" customFormat="1" ht="21.75" customHeight="1">
      <c r="A102" s="156">
        <v>99</v>
      </c>
      <c r="B102" s="137" t="s">
        <v>386</v>
      </c>
      <c r="C102" s="183" t="s">
        <v>428</v>
      </c>
      <c r="D102" s="173">
        <v>15000</v>
      </c>
      <c r="E102" s="173"/>
      <c r="F102" s="158">
        <f>SUM(D102:E102)</f>
        <v>15000</v>
      </c>
      <c r="G102" s="158">
        <v>750</v>
      </c>
      <c r="H102" s="223"/>
      <c r="I102" s="158"/>
      <c r="J102" s="158"/>
      <c r="K102" s="223"/>
      <c r="L102" s="158"/>
      <c r="M102" s="158"/>
      <c r="N102" s="158"/>
      <c r="O102" s="223"/>
      <c r="P102" s="158"/>
      <c r="Q102" s="222">
        <f t="shared" si="8"/>
        <v>750</v>
      </c>
      <c r="R102" s="222">
        <f t="shared" si="9"/>
        <v>14250</v>
      </c>
      <c r="S102" s="216"/>
      <c r="T102" s="213"/>
      <c r="U102" s="213"/>
    </row>
    <row r="103" spans="1:21" s="4" customFormat="1" ht="21.75" customHeight="1">
      <c r="A103" s="156">
        <v>100</v>
      </c>
      <c r="B103" s="137" t="s">
        <v>387</v>
      </c>
      <c r="C103" s="183" t="s">
        <v>429</v>
      </c>
      <c r="D103" s="173">
        <v>15000</v>
      </c>
      <c r="E103" s="173"/>
      <c r="F103" s="158">
        <v>15000</v>
      </c>
      <c r="G103" s="158">
        <v>750</v>
      </c>
      <c r="H103" s="223"/>
      <c r="I103" s="158"/>
      <c r="J103" s="158"/>
      <c r="K103" s="223"/>
      <c r="L103" s="158"/>
      <c r="M103" s="158"/>
      <c r="N103" s="158"/>
      <c r="O103" s="223"/>
      <c r="P103" s="158"/>
      <c r="Q103" s="222">
        <f t="shared" si="8"/>
        <v>750</v>
      </c>
      <c r="R103" s="222">
        <f t="shared" si="9"/>
        <v>14250</v>
      </c>
      <c r="S103" s="216"/>
      <c r="T103" s="213"/>
      <c r="U103" s="213"/>
    </row>
    <row r="104" spans="1:21" s="4" customFormat="1" ht="21.75" customHeight="1">
      <c r="A104" s="156">
        <v>101</v>
      </c>
      <c r="B104" s="137" t="s">
        <v>390</v>
      </c>
      <c r="C104" s="182" t="s">
        <v>430</v>
      </c>
      <c r="D104" s="173">
        <v>15000</v>
      </c>
      <c r="E104" s="173"/>
      <c r="F104" s="158">
        <f>SUM(D104:E104)</f>
        <v>15000</v>
      </c>
      <c r="G104" s="158">
        <v>750</v>
      </c>
      <c r="H104" s="223"/>
      <c r="I104" s="158"/>
      <c r="J104" s="158"/>
      <c r="K104" s="223"/>
      <c r="L104" s="158"/>
      <c r="M104" s="158"/>
      <c r="N104" s="158"/>
      <c r="O104" s="223"/>
      <c r="P104" s="158"/>
      <c r="Q104" s="222">
        <f t="shared" si="8"/>
        <v>750</v>
      </c>
      <c r="R104" s="222">
        <f t="shared" si="9"/>
        <v>14250</v>
      </c>
      <c r="S104" s="216"/>
      <c r="T104" s="213"/>
      <c r="U104" s="213"/>
    </row>
    <row r="105" spans="1:24" s="4" customFormat="1" ht="21.75" customHeight="1">
      <c r="A105" s="156">
        <v>102</v>
      </c>
      <c r="B105" s="137" t="s">
        <v>264</v>
      </c>
      <c r="C105" s="182" t="s">
        <v>431</v>
      </c>
      <c r="D105" s="173">
        <v>9000</v>
      </c>
      <c r="E105" s="173"/>
      <c r="F105" s="158">
        <f>SUM(D105:E105)</f>
        <v>9000</v>
      </c>
      <c r="G105" s="158">
        <f>450</f>
        <v>450</v>
      </c>
      <c r="H105" s="218">
        <f>3800+2330</f>
        <v>6130</v>
      </c>
      <c r="I105" s="158"/>
      <c r="J105" s="158"/>
      <c r="K105" s="219">
        <f>S2</f>
        <v>546</v>
      </c>
      <c r="L105" s="158"/>
      <c r="M105" s="158"/>
      <c r="N105" s="158"/>
      <c r="O105" s="221"/>
      <c r="P105" s="158"/>
      <c r="Q105" s="222">
        <f t="shared" si="8"/>
        <v>7126</v>
      </c>
      <c r="R105" s="222">
        <f>F105-Q105</f>
        <v>1874</v>
      </c>
      <c r="S105" s="216"/>
      <c r="T105" s="213"/>
      <c r="U105" s="213"/>
      <c r="V105" s="3"/>
      <c r="W105" s="3"/>
      <c r="X105" s="3"/>
    </row>
    <row r="106" spans="1:24" s="4" customFormat="1" ht="21.75" customHeight="1">
      <c r="A106" s="156">
        <v>103</v>
      </c>
      <c r="B106" s="137" t="s">
        <v>265</v>
      </c>
      <c r="C106" s="182" t="s">
        <v>432</v>
      </c>
      <c r="D106" s="173">
        <v>9000</v>
      </c>
      <c r="E106" s="173"/>
      <c r="F106" s="158">
        <f aca="true" t="shared" si="10" ref="F106:F129">SUM(D106:E106)</f>
        <v>9000</v>
      </c>
      <c r="G106" s="158">
        <f>450</f>
        <v>450</v>
      </c>
      <c r="H106" s="158"/>
      <c r="I106" s="158"/>
      <c r="J106" s="158"/>
      <c r="K106" s="219">
        <f>S2</f>
        <v>546</v>
      </c>
      <c r="L106" s="158"/>
      <c r="M106" s="158"/>
      <c r="N106" s="158"/>
      <c r="O106" s="223"/>
      <c r="P106" s="158"/>
      <c r="Q106" s="222">
        <f t="shared" si="8"/>
        <v>996</v>
      </c>
      <c r="R106" s="222">
        <f>F106-Q106</f>
        <v>8004</v>
      </c>
      <c r="S106" s="216"/>
      <c r="T106" s="213"/>
      <c r="U106" s="213"/>
      <c r="V106" s="3"/>
      <c r="W106" s="3"/>
      <c r="X106" s="3"/>
    </row>
    <row r="107" spans="1:24" s="4" customFormat="1" ht="21.75" customHeight="1">
      <c r="A107" s="156">
        <v>104</v>
      </c>
      <c r="B107" s="137" t="s">
        <v>266</v>
      </c>
      <c r="C107" s="182" t="s">
        <v>433</v>
      </c>
      <c r="D107" s="173">
        <v>9000</v>
      </c>
      <c r="E107" s="173"/>
      <c r="F107" s="158">
        <f t="shared" si="10"/>
        <v>9000</v>
      </c>
      <c r="G107" s="158">
        <f>450</f>
        <v>450</v>
      </c>
      <c r="H107" s="158"/>
      <c r="I107" s="226">
        <f>2500</f>
        <v>2500</v>
      </c>
      <c r="J107" s="158"/>
      <c r="K107" s="223"/>
      <c r="L107" s="158"/>
      <c r="M107" s="158"/>
      <c r="N107" s="158"/>
      <c r="O107" s="223"/>
      <c r="P107" s="158"/>
      <c r="Q107" s="222">
        <f t="shared" si="8"/>
        <v>2950</v>
      </c>
      <c r="R107" s="222">
        <f aca="true" t="shared" si="11" ref="R107:R128">F107-Q107</f>
        <v>6050</v>
      </c>
      <c r="S107" s="216"/>
      <c r="T107" s="213"/>
      <c r="U107" s="213"/>
      <c r="V107" s="3"/>
      <c r="W107" s="3"/>
      <c r="X107" s="3"/>
    </row>
    <row r="108" spans="1:24" s="4" customFormat="1" ht="21.75" customHeight="1">
      <c r="A108" s="156">
        <v>105</v>
      </c>
      <c r="B108" s="137" t="s">
        <v>267</v>
      </c>
      <c r="C108" s="182" t="s">
        <v>434</v>
      </c>
      <c r="D108" s="173">
        <v>9000</v>
      </c>
      <c r="E108" s="173"/>
      <c r="F108" s="158">
        <f t="shared" si="10"/>
        <v>9000</v>
      </c>
      <c r="G108" s="158">
        <f>450</f>
        <v>450</v>
      </c>
      <c r="H108" s="158"/>
      <c r="I108" s="158"/>
      <c r="J108" s="158"/>
      <c r="K108" s="223"/>
      <c r="L108" s="158"/>
      <c r="M108" s="158"/>
      <c r="N108" s="158"/>
      <c r="O108" s="223"/>
      <c r="P108" s="158"/>
      <c r="Q108" s="222">
        <f t="shared" si="8"/>
        <v>450</v>
      </c>
      <c r="R108" s="222">
        <f t="shared" si="11"/>
        <v>8550</v>
      </c>
      <c r="S108" s="216"/>
      <c r="T108" s="213"/>
      <c r="U108" s="213"/>
      <c r="V108" s="3"/>
      <c r="W108" s="3"/>
      <c r="X108" s="3"/>
    </row>
    <row r="109" spans="1:24" s="4" customFormat="1" ht="21.75" customHeight="1">
      <c r="A109" s="156">
        <v>106</v>
      </c>
      <c r="B109" s="137" t="s">
        <v>268</v>
      </c>
      <c r="C109" s="182" t="s">
        <v>435</v>
      </c>
      <c r="D109" s="173">
        <v>9000</v>
      </c>
      <c r="E109" s="173"/>
      <c r="F109" s="158">
        <f t="shared" si="10"/>
        <v>9000</v>
      </c>
      <c r="G109" s="158">
        <f>450</f>
        <v>450</v>
      </c>
      <c r="H109" s="158"/>
      <c r="I109" s="158"/>
      <c r="J109" s="158"/>
      <c r="K109" s="223"/>
      <c r="L109" s="158"/>
      <c r="M109" s="158"/>
      <c r="N109" s="158"/>
      <c r="O109" s="223"/>
      <c r="P109" s="158"/>
      <c r="Q109" s="222">
        <f t="shared" si="8"/>
        <v>450</v>
      </c>
      <c r="R109" s="222">
        <f t="shared" si="11"/>
        <v>8550</v>
      </c>
      <c r="S109" s="216"/>
      <c r="T109" s="213"/>
      <c r="U109" s="213"/>
      <c r="V109" s="3"/>
      <c r="W109" s="3"/>
      <c r="X109" s="3"/>
    </row>
    <row r="110" spans="1:24" s="4" customFormat="1" ht="21.75" customHeight="1">
      <c r="A110" s="156">
        <v>107</v>
      </c>
      <c r="B110" s="137" t="s">
        <v>269</v>
      </c>
      <c r="C110" s="182" t="s">
        <v>436</v>
      </c>
      <c r="D110" s="173">
        <v>9000</v>
      </c>
      <c r="E110" s="173"/>
      <c r="F110" s="158">
        <f t="shared" si="10"/>
        <v>9000</v>
      </c>
      <c r="G110" s="158">
        <f>450</f>
        <v>450</v>
      </c>
      <c r="H110" s="158"/>
      <c r="I110" s="226">
        <f>1900+2853</f>
        <v>4753</v>
      </c>
      <c r="J110" s="158"/>
      <c r="K110" s="223"/>
      <c r="L110" s="158"/>
      <c r="M110" s="158"/>
      <c r="N110" s="158"/>
      <c r="O110" s="223"/>
      <c r="P110" s="158"/>
      <c r="Q110" s="222">
        <f t="shared" si="8"/>
        <v>5203</v>
      </c>
      <c r="R110" s="222">
        <f t="shared" si="11"/>
        <v>3797</v>
      </c>
      <c r="S110" s="216"/>
      <c r="T110" s="213"/>
      <c r="U110" s="213"/>
      <c r="V110" s="3"/>
      <c r="W110" s="3"/>
      <c r="X110" s="3"/>
    </row>
    <row r="111" spans="1:24" s="4" customFormat="1" ht="21.75" customHeight="1">
      <c r="A111" s="156">
        <v>108</v>
      </c>
      <c r="B111" s="137" t="s">
        <v>270</v>
      </c>
      <c r="C111" s="182" t="s">
        <v>437</v>
      </c>
      <c r="D111" s="173">
        <v>9000</v>
      </c>
      <c r="E111" s="173"/>
      <c r="F111" s="158">
        <f t="shared" si="10"/>
        <v>9000</v>
      </c>
      <c r="G111" s="158">
        <f>450</f>
        <v>450</v>
      </c>
      <c r="H111" s="218">
        <f>2500+2417</f>
        <v>4917</v>
      </c>
      <c r="I111" s="158"/>
      <c r="J111" s="158"/>
      <c r="K111" s="223"/>
      <c r="L111" s="158"/>
      <c r="M111" s="158"/>
      <c r="N111" s="158"/>
      <c r="O111" s="223"/>
      <c r="P111" s="158"/>
      <c r="Q111" s="222">
        <f t="shared" si="8"/>
        <v>5367</v>
      </c>
      <c r="R111" s="222">
        <f t="shared" si="11"/>
        <v>3633</v>
      </c>
      <c r="S111" s="216"/>
      <c r="T111" s="213"/>
      <c r="U111" s="213"/>
      <c r="V111" s="3"/>
      <c r="W111" s="3"/>
      <c r="X111" s="3"/>
    </row>
    <row r="112" spans="1:24" s="4" customFormat="1" ht="21.75" customHeight="1">
      <c r="A112" s="156">
        <v>109</v>
      </c>
      <c r="B112" s="137" t="s">
        <v>271</v>
      </c>
      <c r="C112" s="182" t="s">
        <v>438</v>
      </c>
      <c r="D112" s="173">
        <v>9000</v>
      </c>
      <c r="E112" s="173"/>
      <c r="F112" s="158">
        <f t="shared" si="10"/>
        <v>9000</v>
      </c>
      <c r="G112" s="158">
        <f>450</f>
        <v>450</v>
      </c>
      <c r="H112" s="158"/>
      <c r="I112" s="158"/>
      <c r="J112" s="225">
        <f>2500</f>
        <v>2500</v>
      </c>
      <c r="K112" s="223"/>
      <c r="L112" s="158"/>
      <c r="M112" s="158"/>
      <c r="N112" s="158"/>
      <c r="O112" s="223"/>
      <c r="P112" s="158"/>
      <c r="Q112" s="222">
        <f t="shared" si="8"/>
        <v>2950</v>
      </c>
      <c r="R112" s="222">
        <f t="shared" si="11"/>
        <v>6050</v>
      </c>
      <c r="S112" s="216"/>
      <c r="T112" s="213"/>
      <c r="U112" s="213"/>
      <c r="V112" s="3"/>
      <c r="W112" s="3"/>
      <c r="X112" s="3"/>
    </row>
    <row r="113" spans="1:24" s="4" customFormat="1" ht="21.75" customHeight="1">
      <c r="A113" s="156">
        <v>110</v>
      </c>
      <c r="B113" s="137" t="s">
        <v>272</v>
      </c>
      <c r="C113" s="182" t="s">
        <v>439</v>
      </c>
      <c r="D113" s="173">
        <v>9000</v>
      </c>
      <c r="E113" s="173"/>
      <c r="F113" s="158">
        <f t="shared" si="10"/>
        <v>9000</v>
      </c>
      <c r="G113" s="158">
        <f>450</f>
        <v>450</v>
      </c>
      <c r="H113" s="158"/>
      <c r="I113" s="158"/>
      <c r="J113" s="158"/>
      <c r="K113" s="223"/>
      <c r="L113" s="158"/>
      <c r="M113" s="158"/>
      <c r="N113" s="158"/>
      <c r="O113" s="223"/>
      <c r="P113" s="158"/>
      <c r="Q113" s="222">
        <f t="shared" si="8"/>
        <v>450</v>
      </c>
      <c r="R113" s="222">
        <f t="shared" si="11"/>
        <v>8550</v>
      </c>
      <c r="S113" s="216"/>
      <c r="T113" s="213"/>
      <c r="U113" s="213"/>
      <c r="V113" s="3"/>
      <c r="W113" s="3"/>
      <c r="X113" s="3"/>
    </row>
    <row r="114" spans="1:24" s="4" customFormat="1" ht="21.75" customHeight="1">
      <c r="A114" s="156">
        <v>111</v>
      </c>
      <c r="B114" s="137" t="s">
        <v>273</v>
      </c>
      <c r="C114" s="182" t="s">
        <v>440</v>
      </c>
      <c r="D114" s="173">
        <v>9000</v>
      </c>
      <c r="E114" s="173"/>
      <c r="F114" s="158">
        <f t="shared" si="10"/>
        <v>9000</v>
      </c>
      <c r="G114" s="158">
        <f>450</f>
        <v>450</v>
      </c>
      <c r="H114" s="158"/>
      <c r="I114" s="158"/>
      <c r="J114" s="225">
        <f>3800</f>
        <v>3800</v>
      </c>
      <c r="K114" s="223"/>
      <c r="L114" s="158"/>
      <c r="M114" s="158"/>
      <c r="N114" s="158"/>
      <c r="O114" s="223"/>
      <c r="P114" s="158"/>
      <c r="Q114" s="222">
        <f t="shared" si="8"/>
        <v>4250</v>
      </c>
      <c r="R114" s="222">
        <f t="shared" si="11"/>
        <v>4750</v>
      </c>
      <c r="S114" s="216"/>
      <c r="T114" s="213"/>
      <c r="U114" s="213"/>
      <c r="V114" s="3"/>
      <c r="W114" s="3"/>
      <c r="X114" s="3"/>
    </row>
    <row r="115" spans="1:24" s="4" customFormat="1" ht="21.75" customHeight="1">
      <c r="A115" s="156">
        <v>112</v>
      </c>
      <c r="B115" s="137" t="s">
        <v>274</v>
      </c>
      <c r="C115" s="182" t="s">
        <v>441</v>
      </c>
      <c r="D115" s="173">
        <v>9000</v>
      </c>
      <c r="E115" s="173"/>
      <c r="F115" s="158">
        <f t="shared" si="10"/>
        <v>9000</v>
      </c>
      <c r="G115" s="158">
        <f>450</f>
        <v>450</v>
      </c>
      <c r="H115" s="218">
        <f>3800</f>
        <v>3800</v>
      </c>
      <c r="I115" s="158"/>
      <c r="J115" s="158"/>
      <c r="K115" s="223"/>
      <c r="L115" s="158"/>
      <c r="M115" s="158"/>
      <c r="N115" s="158"/>
      <c r="O115" s="223"/>
      <c r="P115" s="158"/>
      <c r="Q115" s="222">
        <f t="shared" si="8"/>
        <v>4250</v>
      </c>
      <c r="R115" s="222">
        <f t="shared" si="11"/>
        <v>4750</v>
      </c>
      <c r="S115" s="216"/>
      <c r="T115" s="213"/>
      <c r="U115" s="213"/>
      <c r="V115" s="3"/>
      <c r="W115" s="3"/>
      <c r="X115" s="3"/>
    </row>
    <row r="116" spans="1:24" s="4" customFormat="1" ht="21.75" customHeight="1">
      <c r="A116" s="156">
        <v>113</v>
      </c>
      <c r="B116" s="137" t="s">
        <v>275</v>
      </c>
      <c r="C116" s="182" t="s">
        <v>442</v>
      </c>
      <c r="D116" s="173">
        <v>9000</v>
      </c>
      <c r="E116" s="173"/>
      <c r="F116" s="158">
        <f t="shared" si="10"/>
        <v>9000</v>
      </c>
      <c r="G116" s="158">
        <f>450</f>
        <v>450</v>
      </c>
      <c r="H116" s="158"/>
      <c r="I116" s="158"/>
      <c r="J116" s="158"/>
      <c r="K116" s="223"/>
      <c r="L116" s="158"/>
      <c r="M116" s="158"/>
      <c r="N116" s="158"/>
      <c r="O116" s="223"/>
      <c r="P116" s="158"/>
      <c r="Q116" s="222">
        <f t="shared" si="8"/>
        <v>450</v>
      </c>
      <c r="R116" s="222">
        <f t="shared" si="11"/>
        <v>8550</v>
      </c>
      <c r="S116" s="216"/>
      <c r="T116" s="213"/>
      <c r="U116" s="213"/>
      <c r="V116" s="3"/>
      <c r="W116" s="3"/>
      <c r="X116" s="3"/>
    </row>
    <row r="117" spans="1:24" s="4" customFormat="1" ht="21.75" customHeight="1">
      <c r="A117" s="156">
        <v>114</v>
      </c>
      <c r="B117" s="137" t="s">
        <v>276</v>
      </c>
      <c r="C117" s="182" t="s">
        <v>443</v>
      </c>
      <c r="D117" s="173">
        <v>9000</v>
      </c>
      <c r="E117" s="173"/>
      <c r="F117" s="158">
        <f t="shared" si="10"/>
        <v>9000</v>
      </c>
      <c r="G117" s="158">
        <f>450</f>
        <v>450</v>
      </c>
      <c r="H117" s="158"/>
      <c r="I117" s="158"/>
      <c r="J117" s="158"/>
      <c r="K117" s="223"/>
      <c r="L117" s="158"/>
      <c r="M117" s="158"/>
      <c r="N117" s="158"/>
      <c r="O117" s="223"/>
      <c r="P117" s="158"/>
      <c r="Q117" s="222">
        <f t="shared" si="8"/>
        <v>450</v>
      </c>
      <c r="R117" s="222">
        <f t="shared" si="11"/>
        <v>8550</v>
      </c>
      <c r="S117" s="216"/>
      <c r="T117" s="213"/>
      <c r="U117" s="213"/>
      <c r="V117" s="3"/>
      <c r="W117" s="3"/>
      <c r="X117" s="3"/>
    </row>
    <row r="118" spans="1:24" s="4" customFormat="1" ht="21.75" customHeight="1">
      <c r="A118" s="156">
        <v>115</v>
      </c>
      <c r="B118" s="137" t="s">
        <v>277</v>
      </c>
      <c r="C118" s="182" t="s">
        <v>444</v>
      </c>
      <c r="D118" s="173">
        <v>9000</v>
      </c>
      <c r="E118" s="173"/>
      <c r="F118" s="158">
        <f t="shared" si="10"/>
        <v>9000</v>
      </c>
      <c r="G118" s="158">
        <f>450</f>
        <v>450</v>
      </c>
      <c r="H118" s="218">
        <f>2688</f>
        <v>2688</v>
      </c>
      <c r="I118" s="158"/>
      <c r="J118" s="158"/>
      <c r="K118" s="223"/>
      <c r="L118" s="158"/>
      <c r="M118" s="158"/>
      <c r="N118" s="158"/>
      <c r="O118" s="223"/>
      <c r="P118" s="158"/>
      <c r="Q118" s="222">
        <f t="shared" si="8"/>
        <v>3138</v>
      </c>
      <c r="R118" s="222">
        <f t="shared" si="11"/>
        <v>5862</v>
      </c>
      <c r="S118" s="216"/>
      <c r="T118" s="213"/>
      <c r="U118" s="213"/>
      <c r="V118" s="3"/>
      <c r="W118" s="3"/>
      <c r="X118" s="3"/>
    </row>
    <row r="119" spans="1:24" s="4" customFormat="1" ht="21.75" customHeight="1">
      <c r="A119" s="156">
        <v>116</v>
      </c>
      <c r="B119" s="137" t="s">
        <v>278</v>
      </c>
      <c r="C119" s="182" t="s">
        <v>445</v>
      </c>
      <c r="D119" s="173">
        <v>9000</v>
      </c>
      <c r="E119" s="173"/>
      <c r="F119" s="158">
        <f t="shared" si="10"/>
        <v>9000</v>
      </c>
      <c r="G119" s="158">
        <f>450</f>
        <v>450</v>
      </c>
      <c r="H119" s="158"/>
      <c r="I119" s="158"/>
      <c r="J119" s="158"/>
      <c r="K119" s="223"/>
      <c r="L119" s="158"/>
      <c r="M119" s="158"/>
      <c r="N119" s="158"/>
      <c r="O119" s="223"/>
      <c r="P119" s="158"/>
      <c r="Q119" s="222">
        <f t="shared" si="8"/>
        <v>450</v>
      </c>
      <c r="R119" s="222">
        <f t="shared" si="11"/>
        <v>8550</v>
      </c>
      <c r="S119" s="216"/>
      <c r="T119" s="213"/>
      <c r="U119" s="213"/>
      <c r="V119" s="3"/>
      <c r="W119" s="3"/>
      <c r="X119" s="3"/>
    </row>
    <row r="120" spans="1:24" s="4" customFormat="1" ht="21.75" customHeight="1">
      <c r="A120" s="156">
        <v>117</v>
      </c>
      <c r="B120" s="137" t="s">
        <v>279</v>
      </c>
      <c r="C120" s="182" t="s">
        <v>446</v>
      </c>
      <c r="D120" s="173">
        <v>9000</v>
      </c>
      <c r="E120" s="173"/>
      <c r="F120" s="158">
        <f t="shared" si="10"/>
        <v>9000</v>
      </c>
      <c r="G120" s="158">
        <f>450</f>
        <v>450</v>
      </c>
      <c r="H120" s="158"/>
      <c r="I120" s="244">
        <f>2309</f>
        <v>2309</v>
      </c>
      <c r="J120" s="158"/>
      <c r="K120" s="223"/>
      <c r="L120" s="158"/>
      <c r="M120" s="158"/>
      <c r="N120" s="158"/>
      <c r="O120" s="223"/>
      <c r="P120" s="158"/>
      <c r="Q120" s="222">
        <f t="shared" si="8"/>
        <v>2759</v>
      </c>
      <c r="R120" s="222">
        <f t="shared" si="11"/>
        <v>6241</v>
      </c>
      <c r="S120" s="216"/>
      <c r="T120" s="213"/>
      <c r="U120" s="213"/>
      <c r="V120" s="3"/>
      <c r="W120" s="3"/>
      <c r="X120" s="3"/>
    </row>
    <row r="121" spans="1:24" s="4" customFormat="1" ht="21.75" customHeight="1">
      <c r="A121" s="156">
        <v>118</v>
      </c>
      <c r="B121" s="137" t="s">
        <v>280</v>
      </c>
      <c r="C121" s="182" t="s">
        <v>447</v>
      </c>
      <c r="D121" s="173">
        <v>9000</v>
      </c>
      <c r="E121" s="173"/>
      <c r="F121" s="158">
        <f t="shared" si="10"/>
        <v>9000</v>
      </c>
      <c r="G121" s="158">
        <f>450</f>
        <v>450</v>
      </c>
      <c r="H121" s="158"/>
      <c r="I121" s="226">
        <f>1900</f>
        <v>1900</v>
      </c>
      <c r="J121" s="158"/>
      <c r="K121" s="219">
        <f>S2</f>
        <v>546</v>
      </c>
      <c r="L121" s="158"/>
      <c r="M121" s="158"/>
      <c r="N121" s="158"/>
      <c r="O121" s="223"/>
      <c r="P121" s="158"/>
      <c r="Q121" s="222">
        <f t="shared" si="8"/>
        <v>2896</v>
      </c>
      <c r="R121" s="222">
        <f t="shared" si="11"/>
        <v>6104</v>
      </c>
      <c r="S121" s="216"/>
      <c r="T121" s="213"/>
      <c r="U121" s="213"/>
      <c r="V121" s="3"/>
      <c r="W121" s="3"/>
      <c r="X121" s="3"/>
    </row>
    <row r="122" spans="1:24" s="4" customFormat="1" ht="21.75" customHeight="1">
      <c r="A122" s="156">
        <v>119</v>
      </c>
      <c r="B122" s="137" t="s">
        <v>281</v>
      </c>
      <c r="C122" s="182" t="s">
        <v>448</v>
      </c>
      <c r="D122" s="173">
        <v>9000</v>
      </c>
      <c r="E122" s="173"/>
      <c r="F122" s="158">
        <f t="shared" si="10"/>
        <v>9000</v>
      </c>
      <c r="G122" s="158">
        <f>450</f>
        <v>450</v>
      </c>
      <c r="H122" s="158"/>
      <c r="I122" s="226">
        <f>2500</f>
        <v>2500</v>
      </c>
      <c r="J122" s="158"/>
      <c r="K122" s="219">
        <f>S2</f>
        <v>546</v>
      </c>
      <c r="L122" s="220">
        <f>T2</f>
        <v>257</v>
      </c>
      <c r="M122" s="158"/>
      <c r="N122" s="158"/>
      <c r="O122" s="223"/>
      <c r="P122" s="158"/>
      <c r="Q122" s="222">
        <f t="shared" si="8"/>
        <v>3753</v>
      </c>
      <c r="R122" s="222">
        <f t="shared" si="11"/>
        <v>5247</v>
      </c>
      <c r="S122" s="216"/>
      <c r="T122" s="213"/>
      <c r="U122" s="213"/>
      <c r="V122" s="3"/>
      <c r="W122" s="3"/>
      <c r="X122" s="3"/>
    </row>
    <row r="123" spans="1:24" s="4" customFormat="1" ht="21.75" customHeight="1">
      <c r="A123" s="156">
        <v>120</v>
      </c>
      <c r="B123" s="137" t="s">
        <v>282</v>
      </c>
      <c r="C123" s="182" t="s">
        <v>449</v>
      </c>
      <c r="D123" s="173">
        <v>9000</v>
      </c>
      <c r="E123" s="173"/>
      <c r="F123" s="158">
        <f t="shared" si="10"/>
        <v>9000</v>
      </c>
      <c r="G123" s="158">
        <f>450</f>
        <v>450</v>
      </c>
      <c r="H123" s="158"/>
      <c r="I123" s="226">
        <f>1900</f>
        <v>1900</v>
      </c>
      <c r="J123" s="158"/>
      <c r="K123" s="223"/>
      <c r="L123" s="158"/>
      <c r="M123" s="158"/>
      <c r="N123" s="158"/>
      <c r="O123" s="221"/>
      <c r="P123" s="158"/>
      <c r="Q123" s="222">
        <f t="shared" si="8"/>
        <v>2350</v>
      </c>
      <c r="R123" s="222">
        <f t="shared" si="11"/>
        <v>6650</v>
      </c>
      <c r="S123" s="216"/>
      <c r="T123" s="213"/>
      <c r="U123" s="213"/>
      <c r="V123" s="3"/>
      <c r="W123" s="3"/>
      <c r="X123" s="3"/>
    </row>
    <row r="124" spans="1:24" s="4" customFormat="1" ht="21.75" customHeight="1">
      <c r="A124" s="156">
        <v>121</v>
      </c>
      <c r="B124" s="137" t="s">
        <v>283</v>
      </c>
      <c r="C124" s="182" t="s">
        <v>450</v>
      </c>
      <c r="D124" s="173">
        <v>9000</v>
      </c>
      <c r="E124" s="173"/>
      <c r="F124" s="158">
        <f t="shared" si="10"/>
        <v>9000</v>
      </c>
      <c r="G124" s="158">
        <f>450</f>
        <v>450</v>
      </c>
      <c r="H124" s="218">
        <v>3800</v>
      </c>
      <c r="I124" s="158"/>
      <c r="J124" s="158"/>
      <c r="K124" s="219">
        <f>S2</f>
        <v>546</v>
      </c>
      <c r="L124" s="158"/>
      <c r="M124" s="158"/>
      <c r="N124" s="158"/>
      <c r="O124" s="223"/>
      <c r="P124" s="158"/>
      <c r="Q124" s="222">
        <f t="shared" si="8"/>
        <v>4796</v>
      </c>
      <c r="R124" s="222">
        <f t="shared" si="11"/>
        <v>4204</v>
      </c>
      <c r="S124" s="216"/>
      <c r="T124" s="213"/>
      <c r="U124" s="213"/>
      <c r="V124" s="3"/>
      <c r="W124" s="3"/>
      <c r="X124" s="3"/>
    </row>
    <row r="125" spans="1:24" s="4" customFormat="1" ht="21.75" customHeight="1">
      <c r="A125" s="156">
        <v>122</v>
      </c>
      <c r="B125" s="137" t="s">
        <v>284</v>
      </c>
      <c r="C125" s="182" t="s">
        <v>451</v>
      </c>
      <c r="D125" s="173">
        <v>9000</v>
      </c>
      <c r="E125" s="173"/>
      <c r="F125" s="158">
        <f t="shared" si="10"/>
        <v>9000</v>
      </c>
      <c r="G125" s="158">
        <f>450</f>
        <v>450</v>
      </c>
      <c r="H125" s="158"/>
      <c r="I125" s="226">
        <f>1900</f>
        <v>1900</v>
      </c>
      <c r="J125" s="158"/>
      <c r="K125" s="223"/>
      <c r="L125" s="158"/>
      <c r="M125" s="158"/>
      <c r="N125" s="158"/>
      <c r="O125" s="223"/>
      <c r="P125" s="158"/>
      <c r="Q125" s="222">
        <f t="shared" si="8"/>
        <v>2350</v>
      </c>
      <c r="R125" s="222">
        <f t="shared" si="11"/>
        <v>6650</v>
      </c>
      <c r="S125" s="216"/>
      <c r="T125" s="213"/>
      <c r="U125" s="213"/>
      <c r="V125" s="3"/>
      <c r="W125" s="3"/>
      <c r="X125" s="3"/>
    </row>
    <row r="126" spans="1:24" s="4" customFormat="1" ht="21.75" customHeight="1">
      <c r="A126" s="156">
        <v>123</v>
      </c>
      <c r="B126" s="137" t="s">
        <v>285</v>
      </c>
      <c r="C126" s="182" t="s">
        <v>452</v>
      </c>
      <c r="D126" s="173">
        <v>9000</v>
      </c>
      <c r="E126" s="173"/>
      <c r="F126" s="158">
        <f t="shared" si="10"/>
        <v>9000</v>
      </c>
      <c r="G126" s="158">
        <f>450</f>
        <v>450</v>
      </c>
      <c r="H126" s="158"/>
      <c r="I126" s="158"/>
      <c r="J126" s="158"/>
      <c r="K126" s="223"/>
      <c r="L126" s="158"/>
      <c r="M126" s="158"/>
      <c r="N126" s="158"/>
      <c r="O126" s="223"/>
      <c r="P126" s="158"/>
      <c r="Q126" s="222">
        <f t="shared" si="8"/>
        <v>450</v>
      </c>
      <c r="R126" s="222">
        <f t="shared" si="11"/>
        <v>8550</v>
      </c>
      <c r="S126" s="216"/>
      <c r="T126" s="213"/>
      <c r="U126" s="213"/>
      <c r="V126" s="3"/>
      <c r="W126" s="3"/>
      <c r="X126" s="3"/>
    </row>
    <row r="127" spans="1:24" s="4" customFormat="1" ht="21.75" customHeight="1">
      <c r="A127" s="156">
        <v>124</v>
      </c>
      <c r="B127" s="137" t="s">
        <v>286</v>
      </c>
      <c r="C127" s="182" t="s">
        <v>453</v>
      </c>
      <c r="D127" s="173">
        <v>9000</v>
      </c>
      <c r="E127" s="173"/>
      <c r="F127" s="158">
        <f t="shared" si="10"/>
        <v>9000</v>
      </c>
      <c r="G127" s="158">
        <f>450</f>
        <v>450</v>
      </c>
      <c r="H127" s="158"/>
      <c r="I127" s="226">
        <f>2830</f>
        <v>2830</v>
      </c>
      <c r="J127" s="158"/>
      <c r="K127" s="223"/>
      <c r="L127" s="158"/>
      <c r="M127" s="158"/>
      <c r="N127" s="158"/>
      <c r="O127" s="221"/>
      <c r="P127" s="158"/>
      <c r="Q127" s="239">
        <f t="shared" si="8"/>
        <v>3280</v>
      </c>
      <c r="R127" s="239">
        <f t="shared" si="11"/>
        <v>5720</v>
      </c>
      <c r="S127" s="216"/>
      <c r="T127" s="213"/>
      <c r="U127" s="213"/>
      <c r="V127" s="3"/>
      <c r="W127" s="3"/>
      <c r="X127" s="3"/>
    </row>
    <row r="128" spans="1:24" s="4" customFormat="1" ht="21.75" customHeight="1">
      <c r="A128" s="156">
        <v>125</v>
      </c>
      <c r="B128" s="137" t="s">
        <v>287</v>
      </c>
      <c r="C128" s="182" t="s">
        <v>454</v>
      </c>
      <c r="D128" s="173">
        <v>9000</v>
      </c>
      <c r="E128" s="173"/>
      <c r="F128" s="158">
        <f t="shared" si="10"/>
        <v>9000</v>
      </c>
      <c r="G128" s="158">
        <f>450</f>
        <v>450</v>
      </c>
      <c r="H128" s="158"/>
      <c r="I128" s="223"/>
      <c r="J128" s="158"/>
      <c r="K128" s="223"/>
      <c r="L128" s="158"/>
      <c r="M128" s="158"/>
      <c r="N128" s="158"/>
      <c r="O128" s="223"/>
      <c r="P128" s="158"/>
      <c r="Q128" s="239">
        <f t="shared" si="8"/>
        <v>450</v>
      </c>
      <c r="R128" s="239">
        <f t="shared" si="11"/>
        <v>8550</v>
      </c>
      <c r="S128" s="216"/>
      <c r="T128" s="213"/>
      <c r="U128" s="213"/>
      <c r="V128" s="3"/>
      <c r="W128" s="3"/>
      <c r="X128" s="3"/>
    </row>
    <row r="129" spans="1:24" s="4" customFormat="1" ht="21.75" customHeight="1">
      <c r="A129" s="156">
        <v>126</v>
      </c>
      <c r="B129" s="137" t="s">
        <v>388</v>
      </c>
      <c r="C129" s="182" t="s">
        <v>455</v>
      </c>
      <c r="D129" s="173">
        <v>9000</v>
      </c>
      <c r="E129" s="173"/>
      <c r="F129" s="158">
        <f t="shared" si="10"/>
        <v>9000</v>
      </c>
      <c r="G129" s="158">
        <f>450</f>
        <v>450</v>
      </c>
      <c r="H129" s="158"/>
      <c r="I129" s="223"/>
      <c r="J129" s="158"/>
      <c r="K129" s="223"/>
      <c r="L129" s="158"/>
      <c r="M129" s="158"/>
      <c r="N129" s="158"/>
      <c r="O129" s="223"/>
      <c r="P129" s="158"/>
      <c r="Q129" s="239">
        <f>SUM(G129:O129)</f>
        <v>450</v>
      </c>
      <c r="R129" s="239">
        <f>F129-Q129</f>
        <v>8550</v>
      </c>
      <c r="S129" s="216"/>
      <c r="T129" s="213"/>
      <c r="U129" s="213"/>
      <c r="V129" s="3"/>
      <c r="W129" s="3"/>
      <c r="X129" s="3"/>
    </row>
    <row r="130" spans="1:24" s="4" customFormat="1" ht="21.75" customHeight="1">
      <c r="A130" s="156">
        <v>127</v>
      </c>
      <c r="B130" s="136" t="s">
        <v>288</v>
      </c>
      <c r="C130" s="183" t="s">
        <v>456</v>
      </c>
      <c r="D130" s="158">
        <v>9000</v>
      </c>
      <c r="E130" s="158"/>
      <c r="F130" s="158">
        <f>SUM(D130:E130)</f>
        <v>9000</v>
      </c>
      <c r="G130" s="158">
        <f>450</f>
        <v>450</v>
      </c>
      <c r="H130" s="158"/>
      <c r="I130" s="158"/>
      <c r="J130" s="158"/>
      <c r="K130" s="223"/>
      <c r="L130" s="158"/>
      <c r="M130" s="158"/>
      <c r="N130" s="158"/>
      <c r="O130" s="223"/>
      <c r="P130" s="158"/>
      <c r="Q130" s="222">
        <f t="shared" si="8"/>
        <v>450</v>
      </c>
      <c r="R130" s="222">
        <f aca="true" t="shared" si="12" ref="R130:R167">F130-Q130</f>
        <v>8550</v>
      </c>
      <c r="S130" s="216"/>
      <c r="T130" s="213"/>
      <c r="U130" s="213"/>
      <c r="V130" s="3"/>
      <c r="W130" s="3"/>
      <c r="X130" s="3"/>
    </row>
    <row r="131" spans="1:24" s="4" customFormat="1" ht="21.75" customHeight="1">
      <c r="A131" s="156">
        <v>128</v>
      </c>
      <c r="B131" s="137" t="s">
        <v>289</v>
      </c>
      <c r="C131" s="183" t="s">
        <v>457</v>
      </c>
      <c r="D131" s="158">
        <v>9000</v>
      </c>
      <c r="E131" s="158"/>
      <c r="F131" s="158">
        <f aca="true" t="shared" si="13" ref="F131:F185">SUM(D131:E131)</f>
        <v>9000</v>
      </c>
      <c r="G131" s="158">
        <f>450</f>
        <v>450</v>
      </c>
      <c r="H131" s="158"/>
      <c r="I131" s="158"/>
      <c r="J131" s="158"/>
      <c r="K131" s="223"/>
      <c r="L131" s="158"/>
      <c r="M131" s="158"/>
      <c r="N131" s="158"/>
      <c r="O131" s="223"/>
      <c r="P131" s="158"/>
      <c r="Q131" s="222">
        <f t="shared" si="8"/>
        <v>450</v>
      </c>
      <c r="R131" s="222">
        <f t="shared" si="12"/>
        <v>8550</v>
      </c>
      <c r="S131" s="216"/>
      <c r="T131" s="213"/>
      <c r="U131" s="213"/>
      <c r="V131" s="3"/>
      <c r="W131" s="3"/>
      <c r="X131" s="3"/>
    </row>
    <row r="132" spans="1:24" s="4" customFormat="1" ht="21.75" customHeight="1">
      <c r="A132" s="156">
        <v>129</v>
      </c>
      <c r="B132" s="137" t="s">
        <v>290</v>
      </c>
      <c r="C132" s="183" t="s">
        <v>458</v>
      </c>
      <c r="D132" s="158">
        <v>9000</v>
      </c>
      <c r="E132" s="158"/>
      <c r="F132" s="158">
        <f t="shared" si="13"/>
        <v>9000</v>
      </c>
      <c r="G132" s="158">
        <f>450</f>
        <v>450</v>
      </c>
      <c r="H132" s="218">
        <f>3200</f>
        <v>3200</v>
      </c>
      <c r="I132" s="158"/>
      <c r="J132" s="158"/>
      <c r="K132" s="223"/>
      <c r="L132" s="158"/>
      <c r="M132" s="158"/>
      <c r="N132" s="158"/>
      <c r="O132" s="223"/>
      <c r="P132" s="158"/>
      <c r="Q132" s="222">
        <f aca="true" t="shared" si="14" ref="Q132:Q195">SUM(G132:O132)</f>
        <v>3650</v>
      </c>
      <c r="R132" s="222">
        <f t="shared" si="12"/>
        <v>5350</v>
      </c>
      <c r="S132" s="216"/>
      <c r="T132" s="213"/>
      <c r="U132" s="213"/>
      <c r="V132" s="3"/>
      <c r="W132" s="3"/>
      <c r="X132" s="3"/>
    </row>
    <row r="133" spans="1:24" s="4" customFormat="1" ht="21.75" customHeight="1">
      <c r="A133" s="156">
        <v>130</v>
      </c>
      <c r="B133" s="137" t="s">
        <v>291</v>
      </c>
      <c r="C133" s="183" t="s">
        <v>459</v>
      </c>
      <c r="D133" s="158">
        <v>9000</v>
      </c>
      <c r="E133" s="158"/>
      <c r="F133" s="158">
        <f t="shared" si="13"/>
        <v>9000</v>
      </c>
      <c r="G133" s="158">
        <f>450</f>
        <v>450</v>
      </c>
      <c r="H133" s="218">
        <f>3200</f>
        <v>3200</v>
      </c>
      <c r="I133" s="158"/>
      <c r="J133" s="158"/>
      <c r="K133" s="223"/>
      <c r="L133" s="158"/>
      <c r="M133" s="158"/>
      <c r="N133" s="158"/>
      <c r="O133" s="223"/>
      <c r="P133" s="158"/>
      <c r="Q133" s="222">
        <f t="shared" si="14"/>
        <v>3650</v>
      </c>
      <c r="R133" s="222">
        <f t="shared" si="12"/>
        <v>5350</v>
      </c>
      <c r="S133" s="216"/>
      <c r="T133" s="213"/>
      <c r="U133" s="213"/>
      <c r="V133" s="3"/>
      <c r="W133" s="3"/>
      <c r="X133" s="3"/>
    </row>
    <row r="134" spans="1:24" s="4" customFormat="1" ht="21.75" customHeight="1">
      <c r="A134" s="156">
        <v>131</v>
      </c>
      <c r="B134" s="137" t="s">
        <v>292</v>
      </c>
      <c r="C134" s="183" t="s">
        <v>460</v>
      </c>
      <c r="D134" s="158">
        <v>9000</v>
      </c>
      <c r="E134" s="158"/>
      <c r="F134" s="158">
        <f t="shared" si="13"/>
        <v>9000</v>
      </c>
      <c r="G134" s="158">
        <f>450</f>
        <v>450</v>
      </c>
      <c r="H134" s="158"/>
      <c r="I134" s="158"/>
      <c r="J134" s="158"/>
      <c r="K134" s="223"/>
      <c r="L134" s="158"/>
      <c r="M134" s="158"/>
      <c r="N134" s="158"/>
      <c r="O134" s="223"/>
      <c r="P134" s="158"/>
      <c r="Q134" s="222">
        <f t="shared" si="14"/>
        <v>450</v>
      </c>
      <c r="R134" s="222">
        <f t="shared" si="12"/>
        <v>8550</v>
      </c>
      <c r="S134" s="216"/>
      <c r="T134" s="213"/>
      <c r="U134" s="213"/>
      <c r="V134" s="3"/>
      <c r="W134" s="3"/>
      <c r="X134" s="3"/>
    </row>
    <row r="135" spans="1:24" s="4" customFormat="1" ht="21.75" customHeight="1">
      <c r="A135" s="156">
        <v>132</v>
      </c>
      <c r="B135" s="137" t="s">
        <v>293</v>
      </c>
      <c r="C135" s="183" t="s">
        <v>461</v>
      </c>
      <c r="D135" s="158">
        <v>9000</v>
      </c>
      <c r="E135" s="158"/>
      <c r="F135" s="158">
        <f t="shared" si="13"/>
        <v>9000</v>
      </c>
      <c r="G135" s="158">
        <f>450</f>
        <v>450</v>
      </c>
      <c r="H135" s="158"/>
      <c r="I135" s="158"/>
      <c r="J135" s="158"/>
      <c r="K135" s="223"/>
      <c r="L135" s="158"/>
      <c r="M135" s="158"/>
      <c r="N135" s="158"/>
      <c r="O135" s="223"/>
      <c r="P135" s="158"/>
      <c r="Q135" s="222">
        <f t="shared" si="14"/>
        <v>450</v>
      </c>
      <c r="R135" s="222">
        <f t="shared" si="12"/>
        <v>8550</v>
      </c>
      <c r="S135" s="216"/>
      <c r="T135" s="213"/>
      <c r="U135" s="213"/>
      <c r="V135" s="3"/>
      <c r="W135" s="3"/>
      <c r="X135" s="3"/>
    </row>
    <row r="136" spans="1:24" s="4" customFormat="1" ht="21.75" customHeight="1">
      <c r="A136" s="156">
        <v>133</v>
      </c>
      <c r="B136" s="137" t="s">
        <v>294</v>
      </c>
      <c r="C136" s="183" t="s">
        <v>462</v>
      </c>
      <c r="D136" s="158">
        <v>9000</v>
      </c>
      <c r="E136" s="158"/>
      <c r="F136" s="158">
        <f t="shared" si="13"/>
        <v>9000</v>
      </c>
      <c r="G136" s="158">
        <f>450</f>
        <v>450</v>
      </c>
      <c r="H136" s="158"/>
      <c r="I136" s="158"/>
      <c r="J136" s="158"/>
      <c r="K136" s="223"/>
      <c r="L136" s="158"/>
      <c r="M136" s="158"/>
      <c r="N136" s="158"/>
      <c r="O136" s="223"/>
      <c r="P136" s="158"/>
      <c r="Q136" s="222">
        <f t="shared" si="14"/>
        <v>450</v>
      </c>
      <c r="R136" s="222">
        <f t="shared" si="12"/>
        <v>8550</v>
      </c>
      <c r="S136" s="216"/>
      <c r="T136" s="213"/>
      <c r="U136" s="213"/>
      <c r="V136" s="3"/>
      <c r="W136" s="3"/>
      <c r="X136" s="3"/>
    </row>
    <row r="137" spans="1:24" s="4" customFormat="1" ht="21.75" customHeight="1">
      <c r="A137" s="156">
        <v>134</v>
      </c>
      <c r="B137" s="137" t="s">
        <v>295</v>
      </c>
      <c r="C137" s="183" t="s">
        <v>463</v>
      </c>
      <c r="D137" s="158">
        <v>9000</v>
      </c>
      <c r="E137" s="158"/>
      <c r="F137" s="158">
        <f t="shared" si="13"/>
        <v>9000</v>
      </c>
      <c r="G137" s="158">
        <f>450</f>
        <v>450</v>
      </c>
      <c r="H137" s="218">
        <f>2417</f>
        <v>2417</v>
      </c>
      <c r="I137" s="158"/>
      <c r="J137" s="158"/>
      <c r="K137" s="223"/>
      <c r="L137" s="158"/>
      <c r="M137" s="158"/>
      <c r="N137" s="158"/>
      <c r="O137" s="223"/>
      <c r="P137" s="158"/>
      <c r="Q137" s="222">
        <f t="shared" si="14"/>
        <v>2867</v>
      </c>
      <c r="R137" s="222">
        <f t="shared" si="12"/>
        <v>6133</v>
      </c>
      <c r="S137" s="216"/>
      <c r="T137" s="213"/>
      <c r="U137" s="213"/>
      <c r="V137" s="3"/>
      <c r="W137" s="3"/>
      <c r="X137" s="3"/>
    </row>
    <row r="138" spans="1:24" s="4" customFormat="1" ht="21.75" customHeight="1">
      <c r="A138" s="156">
        <v>135</v>
      </c>
      <c r="B138" s="137" t="s">
        <v>296</v>
      </c>
      <c r="C138" s="183" t="s">
        <v>464</v>
      </c>
      <c r="D138" s="158">
        <v>9000</v>
      </c>
      <c r="E138" s="158"/>
      <c r="F138" s="158">
        <f t="shared" si="13"/>
        <v>9000</v>
      </c>
      <c r="G138" s="158">
        <f>450</f>
        <v>450</v>
      </c>
      <c r="H138" s="218">
        <v>2417</v>
      </c>
      <c r="I138" s="158"/>
      <c r="J138" s="158"/>
      <c r="K138" s="223"/>
      <c r="L138" s="158"/>
      <c r="M138" s="158"/>
      <c r="N138" s="158"/>
      <c r="O138" s="223"/>
      <c r="P138" s="158"/>
      <c r="Q138" s="222">
        <f t="shared" si="14"/>
        <v>2867</v>
      </c>
      <c r="R138" s="222">
        <f t="shared" si="12"/>
        <v>6133</v>
      </c>
      <c r="S138" s="216"/>
      <c r="T138" s="213"/>
      <c r="U138" s="213"/>
      <c r="V138" s="3"/>
      <c r="W138" s="3"/>
      <c r="X138" s="3"/>
    </row>
    <row r="139" spans="1:24" s="4" customFormat="1" ht="21.75" customHeight="1">
      <c r="A139" s="156">
        <v>136</v>
      </c>
      <c r="B139" s="137" t="s">
        <v>297</v>
      </c>
      <c r="C139" s="183" t="s">
        <v>465</v>
      </c>
      <c r="D139" s="158">
        <v>9000</v>
      </c>
      <c r="E139" s="158"/>
      <c r="F139" s="158">
        <f t="shared" si="13"/>
        <v>9000</v>
      </c>
      <c r="G139" s="158">
        <f>450</f>
        <v>450</v>
      </c>
      <c r="H139" s="218">
        <f>3584</f>
        <v>3584</v>
      </c>
      <c r="I139" s="158"/>
      <c r="J139" s="158"/>
      <c r="K139" s="223"/>
      <c r="L139" s="158"/>
      <c r="M139" s="158"/>
      <c r="N139" s="158"/>
      <c r="O139" s="223"/>
      <c r="P139" s="158"/>
      <c r="Q139" s="222">
        <f t="shared" si="14"/>
        <v>4034</v>
      </c>
      <c r="R139" s="222">
        <f t="shared" si="12"/>
        <v>4966</v>
      </c>
      <c r="S139" s="216"/>
      <c r="T139" s="213"/>
      <c r="U139" s="213"/>
      <c r="V139" s="3"/>
      <c r="W139" s="3"/>
      <c r="X139" s="3"/>
    </row>
    <row r="140" spans="1:24" s="4" customFormat="1" ht="21.75" customHeight="1">
      <c r="A140" s="156">
        <v>137</v>
      </c>
      <c r="B140" s="137" t="s">
        <v>298</v>
      </c>
      <c r="C140" s="183" t="s">
        <v>466</v>
      </c>
      <c r="D140" s="158">
        <v>9000</v>
      </c>
      <c r="E140" s="158"/>
      <c r="F140" s="158">
        <f t="shared" si="13"/>
        <v>9000</v>
      </c>
      <c r="G140" s="158">
        <f>450</f>
        <v>450</v>
      </c>
      <c r="H140" s="218">
        <f>3584</f>
        <v>3584</v>
      </c>
      <c r="I140" s="158"/>
      <c r="J140" s="158"/>
      <c r="K140" s="223"/>
      <c r="L140" s="158"/>
      <c r="M140" s="158"/>
      <c r="N140" s="158"/>
      <c r="O140" s="223"/>
      <c r="P140" s="158"/>
      <c r="Q140" s="222">
        <f t="shared" si="14"/>
        <v>4034</v>
      </c>
      <c r="R140" s="222">
        <f t="shared" si="12"/>
        <v>4966</v>
      </c>
      <c r="S140" s="216"/>
      <c r="T140" s="213"/>
      <c r="U140" s="213"/>
      <c r="V140" s="3"/>
      <c r="W140" s="3"/>
      <c r="X140" s="3"/>
    </row>
    <row r="141" spans="1:24" s="4" customFormat="1" ht="21.75" customHeight="1">
      <c r="A141" s="156">
        <v>138</v>
      </c>
      <c r="B141" s="137" t="s">
        <v>299</v>
      </c>
      <c r="C141" s="183" t="s">
        <v>467</v>
      </c>
      <c r="D141" s="158">
        <v>9000</v>
      </c>
      <c r="E141" s="158"/>
      <c r="F141" s="158">
        <f t="shared" si="13"/>
        <v>9000</v>
      </c>
      <c r="G141" s="158">
        <f>450</f>
        <v>450</v>
      </c>
      <c r="H141" s="158"/>
      <c r="I141" s="158"/>
      <c r="J141" s="158"/>
      <c r="K141" s="223"/>
      <c r="L141" s="158"/>
      <c r="M141" s="158"/>
      <c r="N141" s="158"/>
      <c r="O141" s="221"/>
      <c r="P141" s="158"/>
      <c r="Q141" s="222">
        <f t="shared" si="14"/>
        <v>450</v>
      </c>
      <c r="R141" s="222">
        <f t="shared" si="12"/>
        <v>8550</v>
      </c>
      <c r="S141" s="216"/>
      <c r="T141" s="213"/>
      <c r="U141" s="213"/>
      <c r="V141" s="3"/>
      <c r="W141" s="3"/>
      <c r="X141" s="3"/>
    </row>
    <row r="142" spans="1:24" s="4" customFormat="1" ht="21.75" customHeight="1">
      <c r="A142" s="156">
        <v>139</v>
      </c>
      <c r="B142" s="137" t="s">
        <v>300</v>
      </c>
      <c r="C142" s="183" t="s">
        <v>468</v>
      </c>
      <c r="D142" s="158">
        <v>9000</v>
      </c>
      <c r="E142" s="158"/>
      <c r="F142" s="158">
        <f t="shared" si="13"/>
        <v>9000</v>
      </c>
      <c r="G142" s="158">
        <f>450</f>
        <v>450</v>
      </c>
      <c r="H142" s="158"/>
      <c r="I142" s="158"/>
      <c r="J142" s="158"/>
      <c r="K142" s="223"/>
      <c r="L142" s="158"/>
      <c r="M142" s="158"/>
      <c r="N142" s="158"/>
      <c r="O142" s="223"/>
      <c r="P142" s="158"/>
      <c r="Q142" s="222">
        <f t="shared" si="14"/>
        <v>450</v>
      </c>
      <c r="R142" s="222">
        <f t="shared" si="12"/>
        <v>8550</v>
      </c>
      <c r="S142" s="216"/>
      <c r="T142" s="213"/>
      <c r="U142" s="213"/>
      <c r="V142" s="3"/>
      <c r="W142" s="3"/>
      <c r="X142" s="3"/>
    </row>
    <row r="143" spans="1:24" s="4" customFormat="1" ht="21.75" customHeight="1">
      <c r="A143" s="156">
        <v>140</v>
      </c>
      <c r="B143" s="137" t="s">
        <v>301</v>
      </c>
      <c r="C143" s="183" t="s">
        <v>469</v>
      </c>
      <c r="D143" s="158">
        <v>9000</v>
      </c>
      <c r="E143" s="158"/>
      <c r="F143" s="158">
        <f t="shared" si="13"/>
        <v>9000</v>
      </c>
      <c r="G143" s="158">
        <f>450</f>
        <v>450</v>
      </c>
      <c r="H143" s="158"/>
      <c r="I143" s="158"/>
      <c r="J143" s="158"/>
      <c r="K143" s="223"/>
      <c r="L143" s="158"/>
      <c r="M143" s="158"/>
      <c r="N143" s="158"/>
      <c r="O143" s="223"/>
      <c r="P143" s="158"/>
      <c r="Q143" s="222">
        <f t="shared" si="14"/>
        <v>450</v>
      </c>
      <c r="R143" s="222">
        <f t="shared" si="12"/>
        <v>8550</v>
      </c>
      <c r="S143" s="216"/>
      <c r="T143" s="213"/>
      <c r="U143" s="213"/>
      <c r="V143" s="3"/>
      <c r="W143" s="3"/>
      <c r="X143" s="3"/>
    </row>
    <row r="144" spans="1:24" s="4" customFormat="1" ht="21.75" customHeight="1">
      <c r="A144" s="156">
        <v>141</v>
      </c>
      <c r="B144" s="137" t="s">
        <v>302</v>
      </c>
      <c r="C144" s="183" t="s">
        <v>470</v>
      </c>
      <c r="D144" s="158">
        <v>9000</v>
      </c>
      <c r="E144" s="158"/>
      <c r="F144" s="158">
        <f t="shared" si="13"/>
        <v>9000</v>
      </c>
      <c r="G144" s="158">
        <f>450</f>
        <v>450</v>
      </c>
      <c r="H144" s="158"/>
      <c r="I144" s="158"/>
      <c r="J144" s="158"/>
      <c r="K144" s="223"/>
      <c r="L144" s="158"/>
      <c r="M144" s="158"/>
      <c r="N144" s="158"/>
      <c r="O144" s="223"/>
      <c r="P144" s="158"/>
      <c r="Q144" s="222">
        <f t="shared" si="14"/>
        <v>450</v>
      </c>
      <c r="R144" s="222">
        <f t="shared" si="12"/>
        <v>8550</v>
      </c>
      <c r="S144" s="216"/>
      <c r="T144" s="213"/>
      <c r="U144" s="213"/>
      <c r="V144" s="3"/>
      <c r="W144" s="3"/>
      <c r="X144" s="3"/>
    </row>
    <row r="145" spans="1:24" s="4" customFormat="1" ht="21.75" customHeight="1">
      <c r="A145" s="156">
        <v>143</v>
      </c>
      <c r="B145" s="137" t="s">
        <v>303</v>
      </c>
      <c r="C145" s="183" t="s">
        <v>472</v>
      </c>
      <c r="D145" s="158">
        <v>9000</v>
      </c>
      <c r="E145" s="158"/>
      <c r="F145" s="158">
        <f t="shared" si="13"/>
        <v>9000</v>
      </c>
      <c r="G145" s="158">
        <f>450</f>
        <v>450</v>
      </c>
      <c r="H145" s="158"/>
      <c r="I145" s="158"/>
      <c r="J145" s="158"/>
      <c r="K145" s="223"/>
      <c r="L145" s="158"/>
      <c r="M145" s="158"/>
      <c r="N145" s="158"/>
      <c r="O145" s="223"/>
      <c r="P145" s="158"/>
      <c r="Q145" s="222">
        <f t="shared" si="14"/>
        <v>450</v>
      </c>
      <c r="R145" s="222">
        <f t="shared" si="12"/>
        <v>8550</v>
      </c>
      <c r="S145" s="216"/>
      <c r="T145" s="213"/>
      <c r="U145" s="213"/>
      <c r="V145" s="3"/>
      <c r="W145" s="3"/>
      <c r="X145" s="3"/>
    </row>
    <row r="146" spans="1:24" s="4" customFormat="1" ht="21.75" customHeight="1">
      <c r="A146" s="156">
        <v>144</v>
      </c>
      <c r="B146" s="136" t="s">
        <v>304</v>
      </c>
      <c r="C146" s="183" t="s">
        <v>471</v>
      </c>
      <c r="D146" s="158">
        <v>9000</v>
      </c>
      <c r="E146" s="158"/>
      <c r="F146" s="158">
        <f t="shared" si="13"/>
        <v>9000</v>
      </c>
      <c r="G146" s="158">
        <f>450</f>
        <v>450</v>
      </c>
      <c r="H146" s="158"/>
      <c r="I146" s="158"/>
      <c r="J146" s="158"/>
      <c r="K146" s="223"/>
      <c r="L146" s="158"/>
      <c r="M146" s="158"/>
      <c r="N146" s="158"/>
      <c r="O146" s="223"/>
      <c r="P146" s="158"/>
      <c r="Q146" s="222">
        <f t="shared" si="14"/>
        <v>450</v>
      </c>
      <c r="R146" s="222">
        <f t="shared" si="12"/>
        <v>8550</v>
      </c>
      <c r="S146" s="216"/>
      <c r="T146" s="213"/>
      <c r="U146" s="213"/>
      <c r="V146" s="3"/>
      <c r="W146" s="3"/>
      <c r="X146" s="3"/>
    </row>
    <row r="147" spans="1:24" s="4" customFormat="1" ht="21.75" customHeight="1">
      <c r="A147" s="156">
        <v>145</v>
      </c>
      <c r="B147" s="136" t="s">
        <v>305</v>
      </c>
      <c r="C147" s="183" t="s">
        <v>473</v>
      </c>
      <c r="D147" s="158">
        <v>9000</v>
      </c>
      <c r="E147" s="158"/>
      <c r="F147" s="158">
        <f t="shared" si="13"/>
        <v>9000</v>
      </c>
      <c r="G147" s="158">
        <f>450</f>
        <v>450</v>
      </c>
      <c r="H147" s="158"/>
      <c r="I147" s="158"/>
      <c r="J147" s="158"/>
      <c r="K147" s="223"/>
      <c r="L147" s="158"/>
      <c r="M147" s="158"/>
      <c r="N147" s="158"/>
      <c r="O147" s="223"/>
      <c r="P147" s="158"/>
      <c r="Q147" s="222">
        <f t="shared" si="14"/>
        <v>450</v>
      </c>
      <c r="R147" s="222">
        <f t="shared" si="12"/>
        <v>8550</v>
      </c>
      <c r="S147" s="216"/>
      <c r="T147" s="213"/>
      <c r="U147" s="213"/>
      <c r="V147" s="3"/>
      <c r="W147" s="3"/>
      <c r="X147" s="3"/>
    </row>
    <row r="148" spans="1:24" s="4" customFormat="1" ht="21.75" customHeight="1">
      <c r="A148" s="156">
        <v>146</v>
      </c>
      <c r="B148" s="136" t="s">
        <v>306</v>
      </c>
      <c r="C148" s="183" t="s">
        <v>474</v>
      </c>
      <c r="D148" s="158">
        <v>9000</v>
      </c>
      <c r="E148" s="158"/>
      <c r="F148" s="158">
        <f t="shared" si="13"/>
        <v>9000</v>
      </c>
      <c r="G148" s="158">
        <f>450</f>
        <v>450</v>
      </c>
      <c r="H148" s="158"/>
      <c r="I148" s="158"/>
      <c r="J148" s="158"/>
      <c r="K148" s="223"/>
      <c r="L148" s="158"/>
      <c r="M148" s="158"/>
      <c r="N148" s="158"/>
      <c r="O148" s="223"/>
      <c r="P148" s="158"/>
      <c r="Q148" s="222">
        <f t="shared" si="14"/>
        <v>450</v>
      </c>
      <c r="R148" s="222">
        <f t="shared" si="12"/>
        <v>8550</v>
      </c>
      <c r="S148" s="216"/>
      <c r="T148" s="213"/>
      <c r="U148" s="213"/>
      <c r="V148" s="3"/>
      <c r="W148" s="3"/>
      <c r="X148" s="3"/>
    </row>
    <row r="149" spans="1:24" s="4" customFormat="1" ht="21.75" customHeight="1">
      <c r="A149" s="156">
        <v>147</v>
      </c>
      <c r="B149" s="136" t="s">
        <v>307</v>
      </c>
      <c r="C149" s="183" t="s">
        <v>475</v>
      </c>
      <c r="D149" s="158">
        <v>9000</v>
      </c>
      <c r="E149" s="158"/>
      <c r="F149" s="158">
        <f t="shared" si="13"/>
        <v>9000</v>
      </c>
      <c r="G149" s="158">
        <f>450</f>
        <v>450</v>
      </c>
      <c r="H149" s="158"/>
      <c r="I149" s="158"/>
      <c r="J149" s="158"/>
      <c r="K149" s="223"/>
      <c r="L149" s="158"/>
      <c r="M149" s="158"/>
      <c r="N149" s="158"/>
      <c r="O149" s="223"/>
      <c r="P149" s="158"/>
      <c r="Q149" s="222">
        <f t="shared" si="14"/>
        <v>450</v>
      </c>
      <c r="R149" s="222">
        <f t="shared" si="12"/>
        <v>8550</v>
      </c>
      <c r="S149" s="216"/>
      <c r="T149" s="213"/>
      <c r="U149" s="213"/>
      <c r="V149" s="3"/>
      <c r="W149" s="3"/>
      <c r="X149" s="3"/>
    </row>
    <row r="150" spans="1:24" s="4" customFormat="1" ht="21.75" customHeight="1">
      <c r="A150" s="156">
        <v>148</v>
      </c>
      <c r="B150" s="136" t="s">
        <v>308</v>
      </c>
      <c r="C150" s="183" t="s">
        <v>476</v>
      </c>
      <c r="D150" s="158">
        <v>9000</v>
      </c>
      <c r="E150" s="158"/>
      <c r="F150" s="158">
        <f t="shared" si="13"/>
        <v>9000</v>
      </c>
      <c r="G150" s="158">
        <f>450</f>
        <v>450</v>
      </c>
      <c r="H150" s="158"/>
      <c r="I150" s="158"/>
      <c r="J150" s="158"/>
      <c r="K150" s="223"/>
      <c r="L150" s="158"/>
      <c r="M150" s="158"/>
      <c r="N150" s="158"/>
      <c r="O150" s="223"/>
      <c r="P150" s="158"/>
      <c r="Q150" s="222">
        <f t="shared" si="14"/>
        <v>450</v>
      </c>
      <c r="R150" s="222">
        <f t="shared" si="12"/>
        <v>8550</v>
      </c>
      <c r="S150" s="216"/>
      <c r="T150" s="213"/>
      <c r="U150" s="213"/>
      <c r="V150" s="3"/>
      <c r="W150" s="3"/>
      <c r="X150" s="3"/>
    </row>
    <row r="151" spans="1:24" s="4" customFormat="1" ht="21.75" customHeight="1">
      <c r="A151" s="156">
        <v>149</v>
      </c>
      <c r="B151" s="136" t="s">
        <v>309</v>
      </c>
      <c r="C151" s="183" t="s">
        <v>477</v>
      </c>
      <c r="D151" s="158">
        <v>9000</v>
      </c>
      <c r="E151" s="158"/>
      <c r="F151" s="158">
        <f t="shared" si="13"/>
        <v>9000</v>
      </c>
      <c r="G151" s="158">
        <f>450</f>
        <v>450</v>
      </c>
      <c r="H151" s="158"/>
      <c r="I151" s="158"/>
      <c r="J151" s="158"/>
      <c r="K151" s="223"/>
      <c r="L151" s="158"/>
      <c r="M151" s="158"/>
      <c r="N151" s="158"/>
      <c r="O151" s="223"/>
      <c r="P151" s="158"/>
      <c r="Q151" s="222">
        <f t="shared" si="14"/>
        <v>450</v>
      </c>
      <c r="R151" s="222">
        <f t="shared" si="12"/>
        <v>8550</v>
      </c>
      <c r="S151" s="216"/>
      <c r="T151" s="213"/>
      <c r="U151" s="213"/>
      <c r="V151" s="3"/>
      <c r="W151" s="3"/>
      <c r="X151" s="3"/>
    </row>
    <row r="152" spans="1:24" s="4" customFormat="1" ht="21.75" customHeight="1">
      <c r="A152" s="156">
        <v>150</v>
      </c>
      <c r="B152" s="136" t="s">
        <v>310</v>
      </c>
      <c r="C152" s="183" t="s">
        <v>478</v>
      </c>
      <c r="D152" s="158">
        <v>9000</v>
      </c>
      <c r="E152" s="158"/>
      <c r="F152" s="158">
        <f t="shared" si="13"/>
        <v>9000</v>
      </c>
      <c r="G152" s="158">
        <f>450</f>
        <v>450</v>
      </c>
      <c r="H152" s="158"/>
      <c r="I152" s="226">
        <f>2500</f>
        <v>2500</v>
      </c>
      <c r="J152" s="158"/>
      <c r="K152" s="223"/>
      <c r="L152" s="158"/>
      <c r="M152" s="158"/>
      <c r="N152" s="158"/>
      <c r="O152" s="223"/>
      <c r="P152" s="158"/>
      <c r="Q152" s="222">
        <f t="shared" si="14"/>
        <v>2950</v>
      </c>
      <c r="R152" s="222">
        <f t="shared" si="12"/>
        <v>6050</v>
      </c>
      <c r="S152" s="216"/>
      <c r="T152" s="213"/>
      <c r="U152" s="213"/>
      <c r="V152" s="3"/>
      <c r="W152" s="3"/>
      <c r="X152" s="3"/>
    </row>
    <row r="153" spans="1:24" s="4" customFormat="1" ht="21.75" customHeight="1">
      <c r="A153" s="156">
        <v>151</v>
      </c>
      <c r="B153" s="136" t="s">
        <v>311</v>
      </c>
      <c r="C153" s="183" t="s">
        <v>479</v>
      </c>
      <c r="D153" s="158">
        <v>9000</v>
      </c>
      <c r="E153" s="158"/>
      <c r="F153" s="158">
        <f t="shared" si="13"/>
        <v>9000</v>
      </c>
      <c r="G153" s="158">
        <f>450</f>
        <v>450</v>
      </c>
      <c r="H153" s="158"/>
      <c r="I153" s="226">
        <f>750</f>
        <v>750</v>
      </c>
      <c r="J153" s="158"/>
      <c r="K153" s="223"/>
      <c r="L153" s="158"/>
      <c r="M153" s="158"/>
      <c r="N153" s="158"/>
      <c r="O153" s="223"/>
      <c r="P153" s="158"/>
      <c r="Q153" s="222">
        <f t="shared" si="14"/>
        <v>1200</v>
      </c>
      <c r="R153" s="222">
        <f t="shared" si="12"/>
        <v>7800</v>
      </c>
      <c r="S153" s="216"/>
      <c r="T153" s="213"/>
      <c r="U153" s="213"/>
      <c r="V153" s="3"/>
      <c r="W153" s="3"/>
      <c r="X153" s="3"/>
    </row>
    <row r="154" spans="1:24" s="4" customFormat="1" ht="21.75" customHeight="1">
      <c r="A154" s="156">
        <v>152</v>
      </c>
      <c r="B154" s="136" t="s">
        <v>312</v>
      </c>
      <c r="C154" s="183" t="s">
        <v>480</v>
      </c>
      <c r="D154" s="158">
        <v>9000</v>
      </c>
      <c r="E154" s="158"/>
      <c r="F154" s="158">
        <f t="shared" si="13"/>
        <v>9000</v>
      </c>
      <c r="G154" s="158">
        <f>450</f>
        <v>450</v>
      </c>
      <c r="H154" s="158"/>
      <c r="I154" s="158"/>
      <c r="J154" s="158"/>
      <c r="K154" s="223"/>
      <c r="L154" s="158"/>
      <c r="M154" s="158"/>
      <c r="N154" s="158"/>
      <c r="O154" s="223"/>
      <c r="P154" s="158"/>
      <c r="Q154" s="222">
        <f t="shared" si="14"/>
        <v>450</v>
      </c>
      <c r="R154" s="222">
        <f t="shared" si="12"/>
        <v>8550</v>
      </c>
      <c r="S154" s="216"/>
      <c r="T154" s="213"/>
      <c r="U154" s="213"/>
      <c r="V154" s="3"/>
      <c r="W154" s="3"/>
      <c r="X154" s="3"/>
    </row>
    <row r="155" spans="1:24" s="4" customFormat="1" ht="21.75" customHeight="1">
      <c r="A155" s="156">
        <v>153</v>
      </c>
      <c r="B155" s="136" t="s">
        <v>313</v>
      </c>
      <c r="C155" s="183" t="s">
        <v>481</v>
      </c>
      <c r="D155" s="158">
        <v>9000</v>
      </c>
      <c r="E155" s="158"/>
      <c r="F155" s="158">
        <f t="shared" si="13"/>
        <v>9000</v>
      </c>
      <c r="G155" s="158">
        <f>450</f>
        <v>450</v>
      </c>
      <c r="H155" s="158"/>
      <c r="I155" s="158"/>
      <c r="J155" s="158"/>
      <c r="K155" s="223"/>
      <c r="L155" s="158"/>
      <c r="M155" s="158"/>
      <c r="N155" s="158"/>
      <c r="O155" s="223"/>
      <c r="P155" s="158"/>
      <c r="Q155" s="222">
        <f t="shared" si="14"/>
        <v>450</v>
      </c>
      <c r="R155" s="222">
        <f t="shared" si="12"/>
        <v>8550</v>
      </c>
      <c r="S155" s="216"/>
      <c r="T155" s="213"/>
      <c r="U155" s="213"/>
      <c r="V155" s="3"/>
      <c r="W155" s="3"/>
      <c r="X155" s="3"/>
    </row>
    <row r="156" spans="1:24" s="4" customFormat="1" ht="21.75" customHeight="1">
      <c r="A156" s="156">
        <v>154</v>
      </c>
      <c r="B156" s="136" t="s">
        <v>314</v>
      </c>
      <c r="C156" s="183" t="s">
        <v>482</v>
      </c>
      <c r="D156" s="158">
        <v>9000</v>
      </c>
      <c r="E156" s="158"/>
      <c r="F156" s="158">
        <f t="shared" si="13"/>
        <v>9000</v>
      </c>
      <c r="G156" s="158">
        <f>450</f>
        <v>450</v>
      </c>
      <c r="H156" s="158"/>
      <c r="I156" s="226">
        <v>2808</v>
      </c>
      <c r="J156" s="158"/>
      <c r="K156" s="223"/>
      <c r="L156" s="158"/>
      <c r="M156" s="158"/>
      <c r="N156" s="158"/>
      <c r="O156" s="223"/>
      <c r="P156" s="158"/>
      <c r="Q156" s="222">
        <f t="shared" si="14"/>
        <v>3258</v>
      </c>
      <c r="R156" s="222">
        <f t="shared" si="12"/>
        <v>5742</v>
      </c>
      <c r="S156" s="216"/>
      <c r="T156" s="213"/>
      <c r="U156" s="213"/>
      <c r="V156" s="3"/>
      <c r="W156" s="3"/>
      <c r="X156" s="3"/>
    </row>
    <row r="157" spans="1:24" s="4" customFormat="1" ht="21.75" customHeight="1">
      <c r="A157" s="156">
        <v>155</v>
      </c>
      <c r="B157" s="136" t="s">
        <v>315</v>
      </c>
      <c r="C157" s="183" t="s">
        <v>483</v>
      </c>
      <c r="D157" s="158">
        <v>9000</v>
      </c>
      <c r="E157" s="158"/>
      <c r="F157" s="158">
        <f t="shared" si="13"/>
        <v>9000</v>
      </c>
      <c r="G157" s="158">
        <f>450</f>
        <v>450</v>
      </c>
      <c r="H157" s="158"/>
      <c r="I157" s="226">
        <f>4051</f>
        <v>4051</v>
      </c>
      <c r="J157" s="158"/>
      <c r="K157" s="223"/>
      <c r="L157" s="158"/>
      <c r="M157" s="158"/>
      <c r="N157" s="158"/>
      <c r="O157" s="223"/>
      <c r="P157" s="158"/>
      <c r="Q157" s="222">
        <f t="shared" si="14"/>
        <v>4501</v>
      </c>
      <c r="R157" s="222">
        <f t="shared" si="12"/>
        <v>4499</v>
      </c>
      <c r="S157" s="216"/>
      <c r="T157" s="213"/>
      <c r="U157" s="213"/>
      <c r="V157" s="3"/>
      <c r="W157" s="3"/>
      <c r="X157" s="3"/>
    </row>
    <row r="158" spans="1:24" s="4" customFormat="1" ht="21.75" customHeight="1">
      <c r="A158" s="156">
        <v>156</v>
      </c>
      <c r="B158" s="136" t="s">
        <v>316</v>
      </c>
      <c r="C158" s="183" t="s">
        <v>484</v>
      </c>
      <c r="D158" s="158">
        <v>9000</v>
      </c>
      <c r="E158" s="158"/>
      <c r="F158" s="158">
        <f t="shared" si="13"/>
        <v>9000</v>
      </c>
      <c r="G158" s="158">
        <f>450</f>
        <v>450</v>
      </c>
      <c r="H158" s="158"/>
      <c r="I158" s="158"/>
      <c r="J158" s="158"/>
      <c r="K158" s="223"/>
      <c r="L158" s="158"/>
      <c r="M158" s="158"/>
      <c r="N158" s="158"/>
      <c r="O158" s="223"/>
      <c r="P158" s="158"/>
      <c r="Q158" s="222">
        <f t="shared" si="14"/>
        <v>450</v>
      </c>
      <c r="R158" s="222">
        <f t="shared" si="12"/>
        <v>8550</v>
      </c>
      <c r="S158" s="216"/>
      <c r="T158" s="213"/>
      <c r="U158" s="213"/>
      <c r="V158" s="3"/>
      <c r="W158" s="3"/>
      <c r="X158" s="3"/>
    </row>
    <row r="159" spans="1:24" s="87" customFormat="1" ht="21.75" customHeight="1">
      <c r="A159" s="156">
        <v>157</v>
      </c>
      <c r="B159" s="243" t="s">
        <v>317</v>
      </c>
      <c r="C159" s="184" t="s">
        <v>485</v>
      </c>
      <c r="D159" s="223">
        <v>9000</v>
      </c>
      <c r="E159" s="223"/>
      <c r="F159" s="158">
        <f t="shared" si="13"/>
        <v>9000</v>
      </c>
      <c r="G159" s="158">
        <f>450</f>
        <v>450</v>
      </c>
      <c r="H159" s="223"/>
      <c r="I159" s="226">
        <v>2650</v>
      </c>
      <c r="J159" s="223"/>
      <c r="K159" s="223"/>
      <c r="L159" s="223"/>
      <c r="M159" s="223"/>
      <c r="N159" s="223"/>
      <c r="O159" s="223"/>
      <c r="P159" s="223"/>
      <c r="Q159" s="245">
        <f t="shared" si="14"/>
        <v>3100</v>
      </c>
      <c r="R159" s="245">
        <f t="shared" si="12"/>
        <v>5900</v>
      </c>
      <c r="S159" s="216"/>
      <c r="T159" s="216"/>
      <c r="U159" s="216"/>
      <c r="V159" s="86"/>
      <c r="W159" s="86"/>
      <c r="X159" s="86"/>
    </row>
    <row r="160" spans="1:24" s="4" customFormat="1" ht="21.75" customHeight="1">
      <c r="A160" s="156">
        <v>158</v>
      </c>
      <c r="B160" s="136" t="s">
        <v>318</v>
      </c>
      <c r="C160" s="183" t="s">
        <v>486</v>
      </c>
      <c r="D160" s="158">
        <v>9000</v>
      </c>
      <c r="E160" s="158"/>
      <c r="F160" s="158">
        <f t="shared" si="13"/>
        <v>9000</v>
      </c>
      <c r="G160" s="158">
        <f>450</f>
        <v>450</v>
      </c>
      <c r="H160" s="158"/>
      <c r="I160" s="158"/>
      <c r="J160" s="158"/>
      <c r="K160" s="223"/>
      <c r="L160" s="158"/>
      <c r="M160" s="158"/>
      <c r="N160" s="158"/>
      <c r="O160" s="223"/>
      <c r="P160" s="158"/>
      <c r="Q160" s="222">
        <f t="shared" si="14"/>
        <v>450</v>
      </c>
      <c r="R160" s="222">
        <f t="shared" si="12"/>
        <v>8550</v>
      </c>
      <c r="S160" s="216"/>
      <c r="T160" s="213"/>
      <c r="U160" s="213"/>
      <c r="V160" s="3"/>
      <c r="W160" s="3"/>
      <c r="X160" s="3"/>
    </row>
    <row r="161" spans="1:24" s="4" customFormat="1" ht="21.75" customHeight="1">
      <c r="A161" s="156">
        <v>159</v>
      </c>
      <c r="B161" s="137" t="s">
        <v>319</v>
      </c>
      <c r="C161" s="183" t="s">
        <v>487</v>
      </c>
      <c r="D161" s="158">
        <v>9000</v>
      </c>
      <c r="E161" s="158"/>
      <c r="F161" s="158">
        <f t="shared" si="13"/>
        <v>9000</v>
      </c>
      <c r="G161" s="158">
        <f>450</f>
        <v>450</v>
      </c>
      <c r="H161" s="158"/>
      <c r="I161" s="158"/>
      <c r="J161" s="158"/>
      <c r="K161" s="223"/>
      <c r="L161" s="158"/>
      <c r="M161" s="158"/>
      <c r="N161" s="158"/>
      <c r="O161" s="223"/>
      <c r="P161" s="158"/>
      <c r="Q161" s="222">
        <f t="shared" si="14"/>
        <v>450</v>
      </c>
      <c r="R161" s="222">
        <f t="shared" si="12"/>
        <v>8550</v>
      </c>
      <c r="S161" s="216"/>
      <c r="T161" s="213"/>
      <c r="U161" s="213"/>
      <c r="V161" s="3"/>
      <c r="W161" s="3"/>
      <c r="X161" s="3"/>
    </row>
    <row r="162" spans="1:24" s="4" customFormat="1" ht="21.75" customHeight="1">
      <c r="A162" s="156">
        <v>160</v>
      </c>
      <c r="B162" s="137" t="s">
        <v>320</v>
      </c>
      <c r="C162" s="183" t="s">
        <v>488</v>
      </c>
      <c r="D162" s="158">
        <v>9000</v>
      </c>
      <c r="E162" s="158"/>
      <c r="F162" s="158">
        <f t="shared" si="13"/>
        <v>9000</v>
      </c>
      <c r="G162" s="158">
        <f>450</f>
        <v>450</v>
      </c>
      <c r="H162" s="158"/>
      <c r="I162" s="158"/>
      <c r="J162" s="158"/>
      <c r="K162" s="223"/>
      <c r="L162" s="158"/>
      <c r="M162" s="158"/>
      <c r="N162" s="158"/>
      <c r="O162" s="223"/>
      <c r="P162" s="158"/>
      <c r="Q162" s="222">
        <f t="shared" si="14"/>
        <v>450</v>
      </c>
      <c r="R162" s="222">
        <f t="shared" si="12"/>
        <v>8550</v>
      </c>
      <c r="S162" s="216"/>
      <c r="T162" s="213"/>
      <c r="U162" s="213"/>
      <c r="V162" s="3"/>
      <c r="W162" s="3"/>
      <c r="X162" s="3"/>
    </row>
    <row r="163" spans="1:24" s="4" customFormat="1" ht="21.75" customHeight="1">
      <c r="A163" s="156">
        <v>161</v>
      </c>
      <c r="B163" s="137" t="s">
        <v>321</v>
      </c>
      <c r="C163" s="183" t="s">
        <v>489</v>
      </c>
      <c r="D163" s="158">
        <v>9000</v>
      </c>
      <c r="E163" s="158"/>
      <c r="F163" s="158">
        <f t="shared" si="13"/>
        <v>9000</v>
      </c>
      <c r="G163" s="158">
        <f>450</f>
        <v>450</v>
      </c>
      <c r="H163" s="158"/>
      <c r="I163" s="158"/>
      <c r="J163" s="158"/>
      <c r="K163" s="223"/>
      <c r="L163" s="158"/>
      <c r="M163" s="158"/>
      <c r="N163" s="158"/>
      <c r="O163" s="223"/>
      <c r="P163" s="158"/>
      <c r="Q163" s="222">
        <f t="shared" si="14"/>
        <v>450</v>
      </c>
      <c r="R163" s="222">
        <f t="shared" si="12"/>
        <v>8550</v>
      </c>
      <c r="S163" s="216"/>
      <c r="T163" s="213"/>
      <c r="U163" s="213"/>
      <c r="V163" s="3"/>
      <c r="W163" s="3"/>
      <c r="X163" s="3"/>
    </row>
    <row r="164" spans="1:24" s="4" customFormat="1" ht="21.75" customHeight="1">
      <c r="A164" s="156">
        <v>162</v>
      </c>
      <c r="B164" s="137" t="s">
        <v>322</v>
      </c>
      <c r="C164" s="183" t="s">
        <v>490</v>
      </c>
      <c r="D164" s="158">
        <v>9000</v>
      </c>
      <c r="E164" s="158"/>
      <c r="F164" s="158">
        <f t="shared" si="13"/>
        <v>9000</v>
      </c>
      <c r="G164" s="158">
        <f>450</f>
        <v>450</v>
      </c>
      <c r="H164" s="158"/>
      <c r="I164" s="158"/>
      <c r="J164" s="158"/>
      <c r="K164" s="223"/>
      <c r="L164" s="158"/>
      <c r="M164" s="158"/>
      <c r="N164" s="158"/>
      <c r="O164" s="223"/>
      <c r="P164" s="158"/>
      <c r="Q164" s="222">
        <f t="shared" si="14"/>
        <v>450</v>
      </c>
      <c r="R164" s="222">
        <f t="shared" si="12"/>
        <v>8550</v>
      </c>
      <c r="S164" s="216"/>
      <c r="T164" s="213"/>
      <c r="U164" s="213"/>
      <c r="V164" s="3"/>
      <c r="W164" s="3"/>
      <c r="X164" s="3"/>
    </row>
    <row r="165" spans="1:24" s="4" customFormat="1" ht="21.75" customHeight="1">
      <c r="A165" s="156">
        <v>163</v>
      </c>
      <c r="B165" s="137" t="s">
        <v>323</v>
      </c>
      <c r="C165" s="183" t="s">
        <v>491</v>
      </c>
      <c r="D165" s="158">
        <v>9000</v>
      </c>
      <c r="E165" s="158"/>
      <c r="F165" s="158">
        <f t="shared" si="13"/>
        <v>9000</v>
      </c>
      <c r="G165" s="158">
        <f>450</f>
        <v>450</v>
      </c>
      <c r="H165" s="158"/>
      <c r="I165" s="158"/>
      <c r="J165" s="158"/>
      <c r="K165" s="223"/>
      <c r="L165" s="158"/>
      <c r="M165" s="158"/>
      <c r="N165" s="158"/>
      <c r="O165" s="223"/>
      <c r="P165" s="158"/>
      <c r="Q165" s="222">
        <f t="shared" si="14"/>
        <v>450</v>
      </c>
      <c r="R165" s="222">
        <f t="shared" si="12"/>
        <v>8550</v>
      </c>
      <c r="S165" s="216"/>
      <c r="T165" s="213"/>
      <c r="U165" s="213"/>
      <c r="V165" s="3"/>
      <c r="W165" s="3"/>
      <c r="X165" s="3"/>
    </row>
    <row r="166" spans="1:24" s="4" customFormat="1" ht="21.75" customHeight="1">
      <c r="A166" s="156">
        <v>164</v>
      </c>
      <c r="B166" s="137" t="s">
        <v>324</v>
      </c>
      <c r="C166" s="183" t="s">
        <v>492</v>
      </c>
      <c r="D166" s="158">
        <v>9000</v>
      </c>
      <c r="E166" s="158"/>
      <c r="F166" s="158">
        <f t="shared" si="13"/>
        <v>9000</v>
      </c>
      <c r="G166" s="158">
        <f>450</f>
        <v>450</v>
      </c>
      <c r="H166" s="158"/>
      <c r="I166" s="158"/>
      <c r="J166" s="158"/>
      <c r="K166" s="223"/>
      <c r="L166" s="158"/>
      <c r="M166" s="158"/>
      <c r="N166" s="158"/>
      <c r="O166" s="223"/>
      <c r="P166" s="158"/>
      <c r="Q166" s="222">
        <f t="shared" si="14"/>
        <v>450</v>
      </c>
      <c r="R166" s="222">
        <f t="shared" si="12"/>
        <v>8550</v>
      </c>
      <c r="S166" s="216"/>
      <c r="T166" s="213"/>
      <c r="U166" s="213"/>
      <c r="V166" s="3"/>
      <c r="W166" s="3"/>
      <c r="X166" s="3"/>
    </row>
    <row r="167" spans="1:24" s="4" customFormat="1" ht="21.75" customHeight="1">
      <c r="A167" s="156">
        <v>165</v>
      </c>
      <c r="B167" s="137" t="s">
        <v>325</v>
      </c>
      <c r="C167" s="183" t="s">
        <v>493</v>
      </c>
      <c r="D167" s="158">
        <v>9000</v>
      </c>
      <c r="E167" s="158"/>
      <c r="F167" s="158">
        <f t="shared" si="13"/>
        <v>9000</v>
      </c>
      <c r="G167" s="158">
        <f>450</f>
        <v>450</v>
      </c>
      <c r="H167" s="158"/>
      <c r="I167" s="158"/>
      <c r="J167" s="158"/>
      <c r="K167" s="223"/>
      <c r="L167" s="158"/>
      <c r="M167" s="158"/>
      <c r="N167" s="158"/>
      <c r="O167" s="223"/>
      <c r="P167" s="158"/>
      <c r="Q167" s="222">
        <f t="shared" si="14"/>
        <v>450</v>
      </c>
      <c r="R167" s="222">
        <f t="shared" si="12"/>
        <v>8550</v>
      </c>
      <c r="S167" s="216"/>
      <c r="T167" s="213"/>
      <c r="U167" s="213"/>
      <c r="V167" s="3"/>
      <c r="W167" s="3"/>
      <c r="X167" s="3"/>
    </row>
    <row r="168" spans="1:24" s="4" customFormat="1" ht="21.75" customHeight="1">
      <c r="A168" s="156">
        <v>166</v>
      </c>
      <c r="B168" s="136" t="s">
        <v>326</v>
      </c>
      <c r="C168" s="183" t="s">
        <v>494</v>
      </c>
      <c r="D168" s="158">
        <v>9000</v>
      </c>
      <c r="E168" s="158"/>
      <c r="F168" s="158">
        <f t="shared" si="13"/>
        <v>9000</v>
      </c>
      <c r="G168" s="158">
        <f>450</f>
        <v>450</v>
      </c>
      <c r="H168" s="158"/>
      <c r="I168" s="158"/>
      <c r="J168" s="158"/>
      <c r="K168" s="223"/>
      <c r="L168" s="158"/>
      <c r="M168" s="158"/>
      <c r="N168" s="158"/>
      <c r="O168" s="223"/>
      <c r="P168" s="158"/>
      <c r="Q168" s="222">
        <f t="shared" si="14"/>
        <v>450</v>
      </c>
      <c r="R168" s="222">
        <f>F168-Q168</f>
        <v>8550</v>
      </c>
      <c r="S168" s="216"/>
      <c r="T168" s="213"/>
      <c r="U168" s="213"/>
      <c r="V168" s="3"/>
      <c r="W168" s="3"/>
      <c r="X168" s="3"/>
    </row>
    <row r="169" spans="1:24" s="4" customFormat="1" ht="21.75" customHeight="1">
      <c r="A169" s="156">
        <v>167</v>
      </c>
      <c r="B169" s="137" t="s">
        <v>327</v>
      </c>
      <c r="C169" s="183" t="s">
        <v>495</v>
      </c>
      <c r="D169" s="158">
        <v>9000</v>
      </c>
      <c r="E169" s="158"/>
      <c r="F169" s="158">
        <f t="shared" si="13"/>
        <v>9000</v>
      </c>
      <c r="G169" s="158">
        <f>450</f>
        <v>450</v>
      </c>
      <c r="H169" s="158"/>
      <c r="I169" s="158"/>
      <c r="J169" s="158"/>
      <c r="K169" s="223"/>
      <c r="L169" s="158"/>
      <c r="M169" s="158"/>
      <c r="N169" s="158"/>
      <c r="O169" s="223"/>
      <c r="P169" s="158"/>
      <c r="Q169" s="222">
        <f t="shared" si="14"/>
        <v>450</v>
      </c>
      <c r="R169" s="222">
        <f>F169-Q169</f>
        <v>8550</v>
      </c>
      <c r="S169" s="216"/>
      <c r="T169" s="213"/>
      <c r="U169" s="213"/>
      <c r="V169" s="3"/>
      <c r="W169" s="3"/>
      <c r="X169" s="3"/>
    </row>
    <row r="170" spans="1:24" s="87" customFormat="1" ht="21.75" customHeight="1">
      <c r="A170" s="156">
        <v>168</v>
      </c>
      <c r="B170" s="243" t="s">
        <v>328</v>
      </c>
      <c r="C170" s="184" t="s">
        <v>496</v>
      </c>
      <c r="D170" s="223">
        <v>9000</v>
      </c>
      <c r="E170" s="223"/>
      <c r="F170" s="158">
        <f t="shared" si="13"/>
        <v>9000</v>
      </c>
      <c r="G170" s="158">
        <f>450</f>
        <v>450</v>
      </c>
      <c r="H170" s="223"/>
      <c r="I170" s="223"/>
      <c r="J170" s="223"/>
      <c r="K170" s="223"/>
      <c r="L170" s="223"/>
      <c r="M170" s="223"/>
      <c r="N170" s="223"/>
      <c r="O170" s="223"/>
      <c r="P170" s="223"/>
      <c r="Q170" s="245">
        <f t="shared" si="14"/>
        <v>450</v>
      </c>
      <c r="R170" s="245">
        <f>F170-Q170-P170</f>
        <v>8550</v>
      </c>
      <c r="S170" s="216"/>
      <c r="T170" s="216"/>
      <c r="U170" s="216"/>
      <c r="V170" s="86"/>
      <c r="W170" s="86"/>
      <c r="X170" s="86"/>
    </row>
    <row r="171" spans="1:24" s="4" customFormat="1" ht="21.75" customHeight="1">
      <c r="A171" s="156">
        <v>169</v>
      </c>
      <c r="B171" s="137" t="s">
        <v>329</v>
      </c>
      <c r="C171" s="183" t="s">
        <v>497</v>
      </c>
      <c r="D171" s="158">
        <v>9000</v>
      </c>
      <c r="E171" s="158"/>
      <c r="F171" s="158">
        <f t="shared" si="13"/>
        <v>9000</v>
      </c>
      <c r="G171" s="158">
        <f>450</f>
        <v>450</v>
      </c>
      <c r="H171" s="158"/>
      <c r="I171" s="158"/>
      <c r="J171" s="158"/>
      <c r="K171" s="223"/>
      <c r="L171" s="158"/>
      <c r="M171" s="158"/>
      <c r="N171" s="158"/>
      <c r="O171" s="223"/>
      <c r="P171" s="158"/>
      <c r="Q171" s="222">
        <f t="shared" si="14"/>
        <v>450</v>
      </c>
      <c r="R171" s="222">
        <f aca="true" t="shared" si="15" ref="R171:R185">F171-Q171</f>
        <v>8550</v>
      </c>
      <c r="S171" s="216"/>
      <c r="T171" s="213"/>
      <c r="U171" s="213"/>
      <c r="V171" s="3"/>
      <c r="W171" s="3"/>
      <c r="X171" s="3"/>
    </row>
    <row r="172" spans="1:24" s="4" customFormat="1" ht="21.75" customHeight="1">
      <c r="A172" s="156">
        <v>170</v>
      </c>
      <c r="B172" s="137" t="s">
        <v>330</v>
      </c>
      <c r="C172" s="183" t="s">
        <v>498</v>
      </c>
      <c r="D172" s="158">
        <v>9000</v>
      </c>
      <c r="E172" s="158"/>
      <c r="F172" s="158">
        <f t="shared" si="13"/>
        <v>9000</v>
      </c>
      <c r="G172" s="158">
        <f>450</f>
        <v>450</v>
      </c>
      <c r="H172" s="158"/>
      <c r="I172" s="158"/>
      <c r="J172" s="158"/>
      <c r="K172" s="223"/>
      <c r="L172" s="158"/>
      <c r="M172" s="158"/>
      <c r="N172" s="158"/>
      <c r="O172" s="223"/>
      <c r="P172" s="158"/>
      <c r="Q172" s="222">
        <f t="shared" si="14"/>
        <v>450</v>
      </c>
      <c r="R172" s="222">
        <f t="shared" si="15"/>
        <v>8550</v>
      </c>
      <c r="S172" s="216"/>
      <c r="T172" s="213"/>
      <c r="U172" s="213"/>
      <c r="V172" s="3"/>
      <c r="W172" s="3"/>
      <c r="X172" s="3"/>
    </row>
    <row r="173" spans="1:24" s="4" customFormat="1" ht="21.75" customHeight="1">
      <c r="A173" s="156">
        <v>171</v>
      </c>
      <c r="B173" s="136" t="s">
        <v>331</v>
      </c>
      <c r="C173" s="183" t="s">
        <v>499</v>
      </c>
      <c r="D173" s="158">
        <v>9000</v>
      </c>
      <c r="E173" s="158"/>
      <c r="F173" s="158">
        <f t="shared" si="13"/>
        <v>9000</v>
      </c>
      <c r="G173" s="158">
        <f>450</f>
        <v>450</v>
      </c>
      <c r="H173" s="158"/>
      <c r="I173" s="158"/>
      <c r="J173" s="158"/>
      <c r="K173" s="223"/>
      <c r="L173" s="158"/>
      <c r="M173" s="158"/>
      <c r="N173" s="158"/>
      <c r="O173" s="223"/>
      <c r="P173" s="158"/>
      <c r="Q173" s="222">
        <f t="shared" si="14"/>
        <v>450</v>
      </c>
      <c r="R173" s="222">
        <f t="shared" si="15"/>
        <v>8550</v>
      </c>
      <c r="S173" s="216"/>
      <c r="T173" s="213"/>
      <c r="U173" s="213"/>
      <c r="V173" s="3"/>
      <c r="W173" s="3"/>
      <c r="X173" s="3"/>
    </row>
    <row r="174" spans="1:24" s="4" customFormat="1" ht="21.75" customHeight="1">
      <c r="A174" s="156">
        <v>172</v>
      </c>
      <c r="B174" s="136" t="s">
        <v>332</v>
      </c>
      <c r="C174" s="183" t="s">
        <v>500</v>
      </c>
      <c r="D174" s="158">
        <v>9000</v>
      </c>
      <c r="E174" s="158"/>
      <c r="F174" s="158">
        <f t="shared" si="13"/>
        <v>9000</v>
      </c>
      <c r="G174" s="158">
        <f>450</f>
        <v>450</v>
      </c>
      <c r="H174" s="158"/>
      <c r="I174" s="158"/>
      <c r="J174" s="158"/>
      <c r="K174" s="223"/>
      <c r="L174" s="158"/>
      <c r="M174" s="158"/>
      <c r="N174" s="158"/>
      <c r="O174" s="223"/>
      <c r="P174" s="158"/>
      <c r="Q174" s="222">
        <f t="shared" si="14"/>
        <v>450</v>
      </c>
      <c r="R174" s="222">
        <f t="shared" si="15"/>
        <v>8550</v>
      </c>
      <c r="S174" s="216"/>
      <c r="T174" s="213"/>
      <c r="U174" s="213"/>
      <c r="V174" s="3"/>
      <c r="W174" s="3"/>
      <c r="X174" s="3"/>
    </row>
    <row r="175" spans="1:24" s="4" customFormat="1" ht="21.75" customHeight="1">
      <c r="A175" s="156">
        <v>173</v>
      </c>
      <c r="B175" s="136" t="s">
        <v>333</v>
      </c>
      <c r="C175" s="183" t="s">
        <v>501</v>
      </c>
      <c r="D175" s="158">
        <v>9000</v>
      </c>
      <c r="E175" s="158"/>
      <c r="F175" s="158">
        <f t="shared" si="13"/>
        <v>9000</v>
      </c>
      <c r="G175" s="158">
        <f>450</f>
        <v>450</v>
      </c>
      <c r="H175" s="158"/>
      <c r="I175" s="158"/>
      <c r="J175" s="158"/>
      <c r="K175" s="223"/>
      <c r="L175" s="158"/>
      <c r="M175" s="158"/>
      <c r="N175" s="158"/>
      <c r="O175" s="223"/>
      <c r="P175" s="158"/>
      <c r="Q175" s="222">
        <f t="shared" si="14"/>
        <v>450</v>
      </c>
      <c r="R175" s="222">
        <f t="shared" si="15"/>
        <v>8550</v>
      </c>
      <c r="S175" s="216"/>
      <c r="T175" s="213"/>
      <c r="U175" s="213"/>
      <c r="V175" s="3"/>
      <c r="W175" s="3"/>
      <c r="X175" s="3"/>
    </row>
    <row r="176" spans="1:24" s="4" customFormat="1" ht="21.75" customHeight="1">
      <c r="A176" s="156">
        <v>174</v>
      </c>
      <c r="B176" s="137" t="s">
        <v>334</v>
      </c>
      <c r="C176" s="183" t="s">
        <v>502</v>
      </c>
      <c r="D176" s="158">
        <v>9000</v>
      </c>
      <c r="E176" s="158"/>
      <c r="F176" s="158">
        <f t="shared" si="13"/>
        <v>9000</v>
      </c>
      <c r="G176" s="158">
        <f>450</f>
        <v>450</v>
      </c>
      <c r="H176" s="158"/>
      <c r="I176" s="158"/>
      <c r="J176" s="158"/>
      <c r="K176" s="223"/>
      <c r="L176" s="158"/>
      <c r="M176" s="158"/>
      <c r="N176" s="158"/>
      <c r="O176" s="223"/>
      <c r="P176" s="158"/>
      <c r="Q176" s="222">
        <f t="shared" si="14"/>
        <v>450</v>
      </c>
      <c r="R176" s="222">
        <f t="shared" si="15"/>
        <v>8550</v>
      </c>
      <c r="S176" s="216"/>
      <c r="T176" s="213"/>
      <c r="U176" s="213"/>
      <c r="V176" s="3"/>
      <c r="W176" s="3"/>
      <c r="X176" s="3"/>
    </row>
    <row r="177" spans="1:24" s="4" customFormat="1" ht="21.75" customHeight="1">
      <c r="A177" s="156">
        <v>175</v>
      </c>
      <c r="B177" s="137" t="s">
        <v>335</v>
      </c>
      <c r="C177" s="183" t="s">
        <v>503</v>
      </c>
      <c r="D177" s="158">
        <v>9000</v>
      </c>
      <c r="E177" s="158"/>
      <c r="F177" s="158">
        <f t="shared" si="13"/>
        <v>9000</v>
      </c>
      <c r="G177" s="158">
        <f>450</f>
        <v>450</v>
      </c>
      <c r="H177" s="158"/>
      <c r="I177" s="158"/>
      <c r="J177" s="158"/>
      <c r="K177" s="223"/>
      <c r="L177" s="158"/>
      <c r="M177" s="158"/>
      <c r="N177" s="158"/>
      <c r="O177" s="223"/>
      <c r="P177" s="158"/>
      <c r="Q177" s="222">
        <f t="shared" si="14"/>
        <v>450</v>
      </c>
      <c r="R177" s="222">
        <f t="shared" si="15"/>
        <v>8550</v>
      </c>
      <c r="S177" s="216"/>
      <c r="T177" s="213"/>
      <c r="U177" s="213"/>
      <c r="V177" s="3"/>
      <c r="W177" s="3"/>
      <c r="X177" s="3"/>
    </row>
    <row r="178" spans="1:24" s="4" customFormat="1" ht="21.75" customHeight="1">
      <c r="A178" s="156">
        <v>176</v>
      </c>
      <c r="B178" s="137" t="s">
        <v>336</v>
      </c>
      <c r="C178" s="183" t="s">
        <v>504</v>
      </c>
      <c r="D178" s="158">
        <v>9000</v>
      </c>
      <c r="E178" s="158"/>
      <c r="F178" s="158">
        <f t="shared" si="13"/>
        <v>9000</v>
      </c>
      <c r="G178" s="158">
        <f>450</f>
        <v>450</v>
      </c>
      <c r="H178" s="218">
        <f>1900</f>
        <v>1900</v>
      </c>
      <c r="I178" s="158"/>
      <c r="J178" s="158"/>
      <c r="K178" s="223"/>
      <c r="L178" s="158"/>
      <c r="M178" s="158"/>
      <c r="N178" s="158"/>
      <c r="O178" s="223"/>
      <c r="P178" s="158"/>
      <c r="Q178" s="222">
        <f t="shared" si="14"/>
        <v>2350</v>
      </c>
      <c r="R178" s="222">
        <f t="shared" si="15"/>
        <v>6650</v>
      </c>
      <c r="S178" s="216"/>
      <c r="T178" s="213"/>
      <c r="U178" s="213"/>
      <c r="V178" s="3"/>
      <c r="W178" s="3"/>
      <c r="X178" s="3"/>
    </row>
    <row r="179" spans="1:24" s="4" customFormat="1" ht="21.75" customHeight="1">
      <c r="A179" s="156">
        <v>177</v>
      </c>
      <c r="B179" s="137" t="s">
        <v>337</v>
      </c>
      <c r="C179" s="183" t="s">
        <v>505</v>
      </c>
      <c r="D179" s="158">
        <v>9000</v>
      </c>
      <c r="E179" s="158"/>
      <c r="F179" s="158">
        <f t="shared" si="13"/>
        <v>9000</v>
      </c>
      <c r="G179" s="158">
        <f>450</f>
        <v>450</v>
      </c>
      <c r="H179" s="218">
        <v>2509</v>
      </c>
      <c r="I179" s="158"/>
      <c r="J179" s="158"/>
      <c r="K179" s="223"/>
      <c r="L179" s="158"/>
      <c r="M179" s="158"/>
      <c r="N179" s="158"/>
      <c r="O179" s="223"/>
      <c r="P179" s="158"/>
      <c r="Q179" s="222">
        <f t="shared" si="14"/>
        <v>2959</v>
      </c>
      <c r="R179" s="222">
        <f t="shared" si="15"/>
        <v>6041</v>
      </c>
      <c r="S179" s="216"/>
      <c r="T179" s="213"/>
      <c r="U179" s="213"/>
      <c r="V179" s="3"/>
      <c r="W179" s="3"/>
      <c r="X179" s="3"/>
    </row>
    <row r="180" spans="1:24" s="4" customFormat="1" ht="21.75" customHeight="1">
      <c r="A180" s="156">
        <v>178</v>
      </c>
      <c r="B180" s="136" t="s">
        <v>338</v>
      </c>
      <c r="C180" s="183" t="s">
        <v>506</v>
      </c>
      <c r="D180" s="158">
        <v>9000</v>
      </c>
      <c r="E180" s="158"/>
      <c r="F180" s="158">
        <f t="shared" si="13"/>
        <v>9000</v>
      </c>
      <c r="G180" s="158">
        <f>450</f>
        <v>450</v>
      </c>
      <c r="H180" s="158"/>
      <c r="I180" s="158"/>
      <c r="J180" s="158"/>
      <c r="K180" s="223"/>
      <c r="L180" s="158"/>
      <c r="M180" s="158"/>
      <c r="N180" s="158"/>
      <c r="O180" s="223"/>
      <c r="P180" s="158"/>
      <c r="Q180" s="222">
        <f t="shared" si="14"/>
        <v>450</v>
      </c>
      <c r="R180" s="222">
        <f t="shared" si="15"/>
        <v>8550</v>
      </c>
      <c r="S180" s="216"/>
      <c r="T180" s="213"/>
      <c r="U180" s="213"/>
      <c r="V180" s="3"/>
      <c r="W180" s="3"/>
      <c r="X180" s="3"/>
    </row>
    <row r="181" spans="1:24" s="4" customFormat="1" ht="21.75" customHeight="1">
      <c r="A181" s="156">
        <v>179</v>
      </c>
      <c r="B181" s="136" t="s">
        <v>339</v>
      </c>
      <c r="C181" s="183" t="s">
        <v>507</v>
      </c>
      <c r="D181" s="158">
        <v>9000</v>
      </c>
      <c r="E181" s="158"/>
      <c r="F181" s="158">
        <f t="shared" si="13"/>
        <v>9000</v>
      </c>
      <c r="G181" s="158">
        <f>450</f>
        <v>450</v>
      </c>
      <c r="H181" s="158"/>
      <c r="I181" s="158"/>
      <c r="J181" s="158"/>
      <c r="K181" s="223"/>
      <c r="L181" s="158"/>
      <c r="M181" s="158"/>
      <c r="N181" s="158"/>
      <c r="O181" s="223"/>
      <c r="P181" s="158"/>
      <c r="Q181" s="222">
        <f t="shared" si="14"/>
        <v>450</v>
      </c>
      <c r="R181" s="222">
        <f t="shared" si="15"/>
        <v>8550</v>
      </c>
      <c r="S181" s="216"/>
      <c r="T181" s="213"/>
      <c r="U181" s="213"/>
      <c r="V181" s="3"/>
      <c r="W181" s="3"/>
      <c r="X181" s="3"/>
    </row>
    <row r="182" spans="1:24" s="4" customFormat="1" ht="21.75" customHeight="1">
      <c r="A182" s="156">
        <v>180</v>
      </c>
      <c r="B182" s="136" t="s">
        <v>340</v>
      </c>
      <c r="C182" s="183" t="s">
        <v>508</v>
      </c>
      <c r="D182" s="158">
        <v>9000</v>
      </c>
      <c r="E182" s="158"/>
      <c r="F182" s="158">
        <f t="shared" si="13"/>
        <v>9000</v>
      </c>
      <c r="G182" s="158">
        <f>450</f>
        <v>450</v>
      </c>
      <c r="H182" s="158"/>
      <c r="I182" s="158"/>
      <c r="J182" s="158"/>
      <c r="K182" s="223"/>
      <c r="L182" s="158"/>
      <c r="M182" s="158"/>
      <c r="N182" s="158"/>
      <c r="O182" s="223"/>
      <c r="P182" s="158"/>
      <c r="Q182" s="222">
        <f t="shared" si="14"/>
        <v>450</v>
      </c>
      <c r="R182" s="222">
        <f t="shared" si="15"/>
        <v>8550</v>
      </c>
      <c r="S182" s="216"/>
      <c r="T182" s="213"/>
      <c r="U182" s="213"/>
      <c r="V182" s="3"/>
      <c r="W182" s="3"/>
      <c r="X182" s="3"/>
    </row>
    <row r="183" spans="1:24" s="4" customFormat="1" ht="21.75" customHeight="1">
      <c r="A183" s="156">
        <v>181</v>
      </c>
      <c r="B183" s="136" t="s">
        <v>341</v>
      </c>
      <c r="C183" s="183" t="s">
        <v>509</v>
      </c>
      <c r="D183" s="158">
        <v>9000</v>
      </c>
      <c r="E183" s="158"/>
      <c r="F183" s="158">
        <f t="shared" si="13"/>
        <v>9000</v>
      </c>
      <c r="G183" s="158">
        <f>450</f>
        <v>450</v>
      </c>
      <c r="H183" s="158"/>
      <c r="I183" s="158"/>
      <c r="J183" s="158"/>
      <c r="K183" s="223"/>
      <c r="L183" s="158"/>
      <c r="M183" s="158"/>
      <c r="N183" s="158"/>
      <c r="O183" s="223"/>
      <c r="P183" s="158"/>
      <c r="Q183" s="222">
        <f t="shared" si="14"/>
        <v>450</v>
      </c>
      <c r="R183" s="222">
        <f t="shared" si="15"/>
        <v>8550</v>
      </c>
      <c r="S183" s="216"/>
      <c r="T183" s="213"/>
      <c r="U183" s="213"/>
      <c r="V183" s="3"/>
      <c r="W183" s="3"/>
      <c r="X183" s="3"/>
    </row>
    <row r="184" spans="1:24" s="4" customFormat="1" ht="21.75" customHeight="1">
      <c r="A184" s="156">
        <v>182</v>
      </c>
      <c r="B184" s="136" t="s">
        <v>360</v>
      </c>
      <c r="C184" s="183" t="s">
        <v>510</v>
      </c>
      <c r="D184" s="158">
        <v>9000</v>
      </c>
      <c r="E184" s="158"/>
      <c r="F184" s="158">
        <f t="shared" si="13"/>
        <v>9000</v>
      </c>
      <c r="G184" s="158">
        <f>450</f>
        <v>450</v>
      </c>
      <c r="H184" s="158"/>
      <c r="I184" s="158"/>
      <c r="J184" s="158"/>
      <c r="K184" s="223"/>
      <c r="L184" s="158"/>
      <c r="M184" s="158"/>
      <c r="N184" s="158"/>
      <c r="O184" s="223"/>
      <c r="P184" s="158"/>
      <c r="Q184" s="222">
        <f t="shared" si="14"/>
        <v>450</v>
      </c>
      <c r="R184" s="222">
        <f t="shared" si="15"/>
        <v>8550</v>
      </c>
      <c r="S184" s="216"/>
      <c r="T184" s="213"/>
      <c r="U184" s="213"/>
      <c r="V184" s="3"/>
      <c r="W184" s="3"/>
      <c r="X184" s="3"/>
    </row>
    <row r="185" spans="1:24" s="4" customFormat="1" ht="21.75" customHeight="1">
      <c r="A185" s="156">
        <v>183</v>
      </c>
      <c r="B185" s="136" t="s">
        <v>361</v>
      </c>
      <c r="C185" s="183" t="s">
        <v>511</v>
      </c>
      <c r="D185" s="158">
        <v>9000</v>
      </c>
      <c r="E185" s="158"/>
      <c r="F185" s="158">
        <f t="shared" si="13"/>
        <v>9000</v>
      </c>
      <c r="G185" s="158">
        <f>450</f>
        <v>450</v>
      </c>
      <c r="H185" s="158"/>
      <c r="I185" s="158"/>
      <c r="J185" s="158"/>
      <c r="K185" s="223"/>
      <c r="L185" s="158"/>
      <c r="M185" s="158"/>
      <c r="N185" s="158"/>
      <c r="O185" s="223"/>
      <c r="P185" s="158"/>
      <c r="Q185" s="222">
        <f t="shared" si="14"/>
        <v>450</v>
      </c>
      <c r="R185" s="222">
        <f t="shared" si="15"/>
        <v>8550</v>
      </c>
      <c r="S185" s="216"/>
      <c r="T185" s="213"/>
      <c r="U185" s="213"/>
      <c r="V185" s="3"/>
      <c r="W185" s="3"/>
      <c r="X185" s="3"/>
    </row>
    <row r="186" spans="1:24" s="4" customFormat="1" ht="21.75" customHeight="1">
      <c r="A186" s="156">
        <v>184</v>
      </c>
      <c r="B186" s="136" t="s">
        <v>411</v>
      </c>
      <c r="C186" s="183" t="s">
        <v>512</v>
      </c>
      <c r="D186" s="158">
        <v>9000</v>
      </c>
      <c r="E186" s="158"/>
      <c r="F186" s="158">
        <f>SUM(D186:E186)</f>
        <v>9000</v>
      </c>
      <c r="G186" s="158">
        <f>450</f>
        <v>450</v>
      </c>
      <c r="H186" s="158"/>
      <c r="I186" s="158"/>
      <c r="J186" s="158"/>
      <c r="K186" s="223"/>
      <c r="L186" s="158"/>
      <c r="M186" s="158"/>
      <c r="N186" s="158"/>
      <c r="O186" s="223"/>
      <c r="P186" s="158"/>
      <c r="Q186" s="222">
        <f>SUM(G186:O186)</f>
        <v>450</v>
      </c>
      <c r="R186" s="222">
        <f>F186-Q186</f>
        <v>8550</v>
      </c>
      <c r="S186" s="216"/>
      <c r="T186" s="213"/>
      <c r="U186" s="213"/>
      <c r="V186" s="3"/>
      <c r="W186" s="3"/>
      <c r="X186" s="3"/>
    </row>
    <row r="187" spans="1:24" s="4" customFormat="1" ht="21.75" customHeight="1">
      <c r="A187" s="156">
        <v>185</v>
      </c>
      <c r="B187" s="246" t="s">
        <v>91</v>
      </c>
      <c r="C187" s="183" t="s">
        <v>513</v>
      </c>
      <c r="D187" s="158">
        <v>15000</v>
      </c>
      <c r="E187" s="158"/>
      <c r="F187" s="158">
        <f>SUM(D187:E187)</f>
        <v>15000</v>
      </c>
      <c r="G187" s="158">
        <v>750</v>
      </c>
      <c r="H187" s="158"/>
      <c r="I187" s="158"/>
      <c r="J187" s="158"/>
      <c r="K187" s="223"/>
      <c r="L187" s="158"/>
      <c r="M187" s="158"/>
      <c r="N187" s="158"/>
      <c r="O187" s="223"/>
      <c r="P187" s="158"/>
      <c r="Q187" s="222">
        <f t="shared" si="14"/>
        <v>750</v>
      </c>
      <c r="R187" s="222">
        <f>F187-Q187-P187</f>
        <v>14250</v>
      </c>
      <c r="S187" s="216"/>
      <c r="T187" s="213"/>
      <c r="U187" s="213"/>
      <c r="V187" s="3"/>
      <c r="W187" s="3"/>
      <c r="X187" s="3"/>
    </row>
    <row r="188" spans="1:24" s="4" customFormat="1" ht="21.75" customHeight="1">
      <c r="A188" s="156">
        <v>186</v>
      </c>
      <c r="B188" s="137" t="s">
        <v>92</v>
      </c>
      <c r="C188" s="183" t="s">
        <v>514</v>
      </c>
      <c r="D188" s="158">
        <v>15000</v>
      </c>
      <c r="E188" s="158"/>
      <c r="F188" s="158">
        <f>SUM(D188:E188)</f>
        <v>15000</v>
      </c>
      <c r="G188" s="158">
        <v>750</v>
      </c>
      <c r="H188" s="158"/>
      <c r="I188" s="226">
        <v>3800</v>
      </c>
      <c r="J188" s="158"/>
      <c r="K188" s="223"/>
      <c r="L188" s="158"/>
      <c r="M188" s="158"/>
      <c r="N188" s="158"/>
      <c r="O188" s="223"/>
      <c r="P188" s="158"/>
      <c r="Q188" s="222">
        <f t="shared" si="14"/>
        <v>4550</v>
      </c>
      <c r="R188" s="222">
        <f aca="true" t="shared" si="16" ref="R188:R245">F188-Q188</f>
        <v>10450</v>
      </c>
      <c r="S188" s="216"/>
      <c r="T188" s="213"/>
      <c r="U188" s="213"/>
      <c r="V188" s="3"/>
      <c r="W188" s="3"/>
      <c r="X188" s="3"/>
    </row>
    <row r="189" spans="1:24" s="4" customFormat="1" ht="21.75" customHeight="1">
      <c r="A189" s="156">
        <v>187</v>
      </c>
      <c r="B189" s="137" t="s">
        <v>93</v>
      </c>
      <c r="C189" s="185" t="s">
        <v>515</v>
      </c>
      <c r="D189" s="158">
        <v>15000</v>
      </c>
      <c r="E189" s="158"/>
      <c r="F189" s="158">
        <f aca="true" t="shared" si="17" ref="F189:F244">SUM(D189:E189)</f>
        <v>15000</v>
      </c>
      <c r="G189" s="158">
        <v>750</v>
      </c>
      <c r="H189" s="218">
        <v>1850</v>
      </c>
      <c r="I189" s="158"/>
      <c r="J189" s="158"/>
      <c r="K189" s="223"/>
      <c r="L189" s="158"/>
      <c r="M189" s="158"/>
      <c r="N189" s="158"/>
      <c r="O189" s="223"/>
      <c r="P189" s="158"/>
      <c r="Q189" s="222">
        <f t="shared" si="14"/>
        <v>2600</v>
      </c>
      <c r="R189" s="222">
        <f t="shared" si="16"/>
        <v>12400</v>
      </c>
      <c r="S189" s="216"/>
      <c r="T189" s="213"/>
      <c r="U189" s="213"/>
      <c r="V189" s="3"/>
      <c r="W189" s="3"/>
      <c r="X189" s="3"/>
    </row>
    <row r="190" spans="1:24" s="4" customFormat="1" ht="21.75" customHeight="1">
      <c r="A190" s="156">
        <v>188</v>
      </c>
      <c r="B190" s="136" t="s">
        <v>94</v>
      </c>
      <c r="C190" s="183" t="s">
        <v>516</v>
      </c>
      <c r="D190" s="158">
        <v>15000</v>
      </c>
      <c r="E190" s="158"/>
      <c r="F190" s="158">
        <f t="shared" si="17"/>
        <v>15000</v>
      </c>
      <c r="G190" s="158">
        <v>750</v>
      </c>
      <c r="H190" s="218">
        <f>3800+5639</f>
        <v>9439</v>
      </c>
      <c r="I190" s="158"/>
      <c r="J190" s="158"/>
      <c r="K190" s="223"/>
      <c r="L190" s="158"/>
      <c r="M190" s="158" t="s">
        <v>95</v>
      </c>
      <c r="N190" s="158"/>
      <c r="O190" s="221"/>
      <c r="P190" s="158"/>
      <c r="Q190" s="222">
        <f t="shared" si="14"/>
        <v>10189</v>
      </c>
      <c r="R190" s="222">
        <f t="shared" si="16"/>
        <v>4811</v>
      </c>
      <c r="S190" s="216"/>
      <c r="T190" s="213"/>
      <c r="U190" s="213"/>
      <c r="V190" s="3"/>
      <c r="W190" s="3"/>
      <c r="X190" s="3"/>
    </row>
    <row r="191" spans="1:24" s="4" customFormat="1" ht="21.75" customHeight="1">
      <c r="A191" s="156">
        <v>189</v>
      </c>
      <c r="B191" s="137" t="s">
        <v>151</v>
      </c>
      <c r="C191" s="183" t="s">
        <v>517</v>
      </c>
      <c r="D191" s="158">
        <v>15000</v>
      </c>
      <c r="E191" s="158"/>
      <c r="F191" s="158">
        <f>SUM(D191:E191)</f>
        <v>15000</v>
      </c>
      <c r="G191" s="158">
        <v>750</v>
      </c>
      <c r="H191" s="218">
        <v>3800</v>
      </c>
      <c r="I191" s="158"/>
      <c r="J191" s="158"/>
      <c r="K191" s="223"/>
      <c r="L191" s="158"/>
      <c r="M191" s="158" t="s">
        <v>95</v>
      </c>
      <c r="N191" s="158"/>
      <c r="O191" s="223"/>
      <c r="P191" s="158"/>
      <c r="Q191" s="222">
        <f t="shared" si="14"/>
        <v>4550</v>
      </c>
      <c r="R191" s="222">
        <f t="shared" si="16"/>
        <v>10450</v>
      </c>
      <c r="S191" s="216">
        <v>3800</v>
      </c>
      <c r="T191" s="213"/>
      <c r="U191" s="213"/>
      <c r="V191" s="3"/>
      <c r="W191" s="3"/>
      <c r="X191" s="3"/>
    </row>
    <row r="192" spans="1:24" s="4" customFormat="1" ht="21.75" customHeight="1">
      <c r="A192" s="156">
        <v>190</v>
      </c>
      <c r="B192" s="137" t="s">
        <v>96</v>
      </c>
      <c r="C192" s="185" t="s">
        <v>518</v>
      </c>
      <c r="D192" s="158">
        <v>15000</v>
      </c>
      <c r="E192" s="158"/>
      <c r="F192" s="158">
        <f t="shared" si="17"/>
        <v>15000</v>
      </c>
      <c r="G192" s="158">
        <v>750</v>
      </c>
      <c r="H192" s="218">
        <v>3800</v>
      </c>
      <c r="I192" s="158"/>
      <c r="J192" s="158"/>
      <c r="K192" s="223"/>
      <c r="L192" s="158"/>
      <c r="M192" s="158"/>
      <c r="N192" s="158"/>
      <c r="O192" s="223"/>
      <c r="P192" s="158"/>
      <c r="Q192" s="222">
        <f t="shared" si="14"/>
        <v>4550</v>
      </c>
      <c r="R192" s="222">
        <f t="shared" si="16"/>
        <v>10450</v>
      </c>
      <c r="S192" s="216"/>
      <c r="T192" s="213"/>
      <c r="U192" s="213"/>
      <c r="V192" s="3"/>
      <c r="W192" s="3"/>
      <c r="X192" s="3"/>
    </row>
    <row r="193" spans="1:24" s="4" customFormat="1" ht="21.75" customHeight="1">
      <c r="A193" s="156">
        <v>191</v>
      </c>
      <c r="B193" s="137" t="s">
        <v>97</v>
      </c>
      <c r="C193" s="183" t="s">
        <v>519</v>
      </c>
      <c r="D193" s="158">
        <v>15000</v>
      </c>
      <c r="E193" s="158"/>
      <c r="F193" s="158">
        <f t="shared" si="17"/>
        <v>15000</v>
      </c>
      <c r="G193" s="158">
        <v>750</v>
      </c>
      <c r="H193" s="218">
        <v>3584</v>
      </c>
      <c r="I193" s="158"/>
      <c r="J193" s="158"/>
      <c r="K193" s="223"/>
      <c r="L193" s="158"/>
      <c r="M193" s="158"/>
      <c r="N193" s="158"/>
      <c r="O193" s="223"/>
      <c r="P193" s="158"/>
      <c r="Q193" s="222">
        <f t="shared" si="14"/>
        <v>4334</v>
      </c>
      <c r="R193" s="222">
        <f t="shared" si="16"/>
        <v>10666</v>
      </c>
      <c r="S193" s="216">
        <v>3584</v>
      </c>
      <c r="T193" s="213"/>
      <c r="U193" s="213"/>
      <c r="V193" s="3"/>
      <c r="W193" s="3"/>
      <c r="X193" s="3"/>
    </row>
    <row r="194" spans="1:24" s="4" customFormat="1" ht="21.75" customHeight="1">
      <c r="A194" s="156">
        <v>192</v>
      </c>
      <c r="B194" s="137" t="s">
        <v>98</v>
      </c>
      <c r="C194" s="183" t="s">
        <v>520</v>
      </c>
      <c r="D194" s="158">
        <v>15000</v>
      </c>
      <c r="E194" s="158"/>
      <c r="F194" s="158">
        <f t="shared" si="17"/>
        <v>15000</v>
      </c>
      <c r="G194" s="158">
        <v>750</v>
      </c>
      <c r="H194" s="158"/>
      <c r="I194" s="158"/>
      <c r="J194" s="158"/>
      <c r="K194" s="223"/>
      <c r="L194" s="158"/>
      <c r="M194" s="158"/>
      <c r="N194" s="158"/>
      <c r="O194" s="223"/>
      <c r="P194" s="158"/>
      <c r="Q194" s="222">
        <f t="shared" si="14"/>
        <v>750</v>
      </c>
      <c r="R194" s="222">
        <f t="shared" si="16"/>
        <v>14250</v>
      </c>
      <c r="S194" s="216"/>
      <c r="T194" s="213"/>
      <c r="U194" s="213"/>
      <c r="V194" s="3"/>
      <c r="W194" s="3"/>
      <c r="X194" s="3"/>
    </row>
    <row r="195" spans="1:24" s="4" customFormat="1" ht="21.75" customHeight="1">
      <c r="A195" s="156">
        <v>193</v>
      </c>
      <c r="B195" s="137" t="s">
        <v>99</v>
      </c>
      <c r="C195" s="183" t="s">
        <v>521</v>
      </c>
      <c r="D195" s="158">
        <v>15000</v>
      </c>
      <c r="E195" s="158"/>
      <c r="F195" s="158">
        <f t="shared" si="17"/>
        <v>15000</v>
      </c>
      <c r="G195" s="158">
        <v>750</v>
      </c>
      <c r="H195" s="218">
        <v>3584</v>
      </c>
      <c r="I195" s="158"/>
      <c r="J195" s="158"/>
      <c r="K195" s="223"/>
      <c r="L195" s="158"/>
      <c r="M195" s="158"/>
      <c r="N195" s="158"/>
      <c r="O195" s="223"/>
      <c r="P195" s="158"/>
      <c r="Q195" s="222">
        <f t="shared" si="14"/>
        <v>4334</v>
      </c>
      <c r="R195" s="222">
        <f t="shared" si="16"/>
        <v>10666</v>
      </c>
      <c r="S195" s="216"/>
      <c r="T195" s="213"/>
      <c r="U195" s="213"/>
      <c r="V195" s="3"/>
      <c r="W195" s="3"/>
      <c r="X195" s="3"/>
    </row>
    <row r="196" spans="1:24" s="4" customFormat="1" ht="21.75" customHeight="1">
      <c r="A196" s="156">
        <v>194</v>
      </c>
      <c r="B196" s="137" t="s">
        <v>100</v>
      </c>
      <c r="C196" s="183" t="s">
        <v>522</v>
      </c>
      <c r="D196" s="158">
        <v>15000</v>
      </c>
      <c r="E196" s="158"/>
      <c r="F196" s="158">
        <f t="shared" si="17"/>
        <v>15000</v>
      </c>
      <c r="G196" s="158">
        <v>750</v>
      </c>
      <c r="H196" s="158"/>
      <c r="I196" s="158"/>
      <c r="J196" s="158"/>
      <c r="K196" s="223"/>
      <c r="L196" s="158"/>
      <c r="M196" s="158"/>
      <c r="N196" s="158"/>
      <c r="O196" s="223"/>
      <c r="P196" s="158"/>
      <c r="Q196" s="222">
        <f aca="true" t="shared" si="18" ref="Q196:Q243">SUM(G196:O196)</f>
        <v>750</v>
      </c>
      <c r="R196" s="222">
        <f t="shared" si="16"/>
        <v>14250</v>
      </c>
      <c r="S196" s="216"/>
      <c r="T196" s="213"/>
      <c r="U196" s="213"/>
      <c r="V196" s="3"/>
      <c r="W196" s="3"/>
      <c r="X196" s="3"/>
    </row>
    <row r="197" spans="1:24" s="4" customFormat="1" ht="21.75" customHeight="1">
      <c r="A197" s="156">
        <v>195</v>
      </c>
      <c r="B197" s="137" t="s">
        <v>101</v>
      </c>
      <c r="C197" s="183" t="s">
        <v>523</v>
      </c>
      <c r="D197" s="158">
        <v>15000</v>
      </c>
      <c r="E197" s="158"/>
      <c r="F197" s="158">
        <f t="shared" si="17"/>
        <v>15000</v>
      </c>
      <c r="G197" s="158">
        <v>750</v>
      </c>
      <c r="H197" s="158"/>
      <c r="I197" s="158"/>
      <c r="J197" s="158"/>
      <c r="K197" s="223"/>
      <c r="L197" s="158"/>
      <c r="M197" s="158"/>
      <c r="N197" s="158"/>
      <c r="O197" s="223"/>
      <c r="P197" s="158"/>
      <c r="Q197" s="222">
        <f t="shared" si="18"/>
        <v>750</v>
      </c>
      <c r="R197" s="222">
        <f t="shared" si="16"/>
        <v>14250</v>
      </c>
      <c r="S197" s="216"/>
      <c r="T197" s="213"/>
      <c r="U197" s="213"/>
      <c r="V197" s="3"/>
      <c r="W197" s="3"/>
      <c r="X197" s="3"/>
    </row>
    <row r="198" spans="1:24" s="4" customFormat="1" ht="21.75" customHeight="1">
      <c r="A198" s="156">
        <v>196</v>
      </c>
      <c r="B198" s="137" t="s">
        <v>102</v>
      </c>
      <c r="C198" s="183" t="s">
        <v>524</v>
      </c>
      <c r="D198" s="158">
        <v>15000</v>
      </c>
      <c r="E198" s="158"/>
      <c r="F198" s="158">
        <f t="shared" si="17"/>
        <v>15000</v>
      </c>
      <c r="G198" s="158">
        <v>750</v>
      </c>
      <c r="H198" s="218">
        <v>3800</v>
      </c>
      <c r="I198" s="158"/>
      <c r="J198" s="158"/>
      <c r="K198" s="219">
        <f>S2</f>
        <v>546</v>
      </c>
      <c r="L198" s="158"/>
      <c r="M198" s="158"/>
      <c r="N198" s="158"/>
      <c r="O198" s="221"/>
      <c r="P198" s="158"/>
      <c r="Q198" s="222">
        <f t="shared" si="18"/>
        <v>5096</v>
      </c>
      <c r="R198" s="222">
        <f t="shared" si="16"/>
        <v>9904</v>
      </c>
      <c r="S198" s="216"/>
      <c r="T198" s="213"/>
      <c r="U198" s="213"/>
      <c r="V198" s="3"/>
      <c r="W198" s="3"/>
      <c r="X198" s="3"/>
    </row>
    <row r="199" spans="1:24" s="4" customFormat="1" ht="21.75" customHeight="1">
      <c r="A199" s="156">
        <v>197</v>
      </c>
      <c r="B199" s="137" t="s">
        <v>103</v>
      </c>
      <c r="C199" s="183" t="s">
        <v>525</v>
      </c>
      <c r="D199" s="158">
        <v>15000</v>
      </c>
      <c r="E199" s="158"/>
      <c r="F199" s="158">
        <f t="shared" si="17"/>
        <v>15000</v>
      </c>
      <c r="G199" s="158">
        <v>750</v>
      </c>
      <c r="H199" s="218">
        <f>3800+3584</f>
        <v>7384</v>
      </c>
      <c r="I199" s="158"/>
      <c r="J199" s="158"/>
      <c r="K199" s="223"/>
      <c r="L199" s="158"/>
      <c r="M199" s="158"/>
      <c r="N199" s="158"/>
      <c r="O199" s="223"/>
      <c r="P199" s="158"/>
      <c r="Q199" s="222">
        <f t="shared" si="18"/>
        <v>8134</v>
      </c>
      <c r="R199" s="222">
        <f t="shared" si="16"/>
        <v>6866</v>
      </c>
      <c r="S199" s="216"/>
      <c r="T199" s="213"/>
      <c r="U199" s="213"/>
      <c r="V199" s="3"/>
      <c r="W199" s="3"/>
      <c r="X199" s="3"/>
    </row>
    <row r="200" spans="1:24" s="4" customFormat="1" ht="21.75" customHeight="1">
      <c r="A200" s="156">
        <v>198</v>
      </c>
      <c r="B200" s="137" t="s">
        <v>141</v>
      </c>
      <c r="C200" s="183" t="s">
        <v>526</v>
      </c>
      <c r="D200" s="158">
        <v>15000</v>
      </c>
      <c r="E200" s="158"/>
      <c r="F200" s="158">
        <f t="shared" si="17"/>
        <v>15000</v>
      </c>
      <c r="G200" s="158">
        <v>750</v>
      </c>
      <c r="H200" s="158"/>
      <c r="I200" s="158"/>
      <c r="J200" s="158"/>
      <c r="K200" s="223"/>
      <c r="L200" s="158"/>
      <c r="M200" s="158"/>
      <c r="N200" s="158"/>
      <c r="O200" s="223"/>
      <c r="P200" s="158"/>
      <c r="Q200" s="222">
        <f t="shared" si="18"/>
        <v>750</v>
      </c>
      <c r="R200" s="222">
        <f t="shared" si="16"/>
        <v>14250</v>
      </c>
      <c r="S200" s="216"/>
      <c r="T200" s="213"/>
      <c r="U200" s="213"/>
      <c r="V200" s="3"/>
      <c r="W200" s="3"/>
      <c r="X200" s="3"/>
    </row>
    <row r="201" spans="1:24" s="4" customFormat="1" ht="21.75" customHeight="1">
      <c r="A201" s="156">
        <v>199</v>
      </c>
      <c r="B201" s="137" t="s">
        <v>104</v>
      </c>
      <c r="C201" s="185" t="s">
        <v>527</v>
      </c>
      <c r="D201" s="158">
        <v>15000</v>
      </c>
      <c r="E201" s="158"/>
      <c r="F201" s="158">
        <f t="shared" si="17"/>
        <v>15000</v>
      </c>
      <c r="G201" s="158">
        <v>750</v>
      </c>
      <c r="H201" s="158"/>
      <c r="I201" s="158"/>
      <c r="J201" s="158"/>
      <c r="K201" s="223"/>
      <c r="L201" s="158"/>
      <c r="M201" s="158"/>
      <c r="N201" s="158"/>
      <c r="O201" s="223"/>
      <c r="P201" s="158"/>
      <c r="Q201" s="222">
        <f t="shared" si="18"/>
        <v>750</v>
      </c>
      <c r="R201" s="222">
        <f t="shared" si="16"/>
        <v>14250</v>
      </c>
      <c r="S201" s="216"/>
      <c r="T201" s="213"/>
      <c r="U201" s="213"/>
      <c r="V201" s="3"/>
      <c r="W201" s="3"/>
      <c r="X201" s="3"/>
    </row>
    <row r="202" spans="1:24" s="4" customFormat="1" ht="21.75" customHeight="1">
      <c r="A202" s="156">
        <v>200</v>
      </c>
      <c r="B202" s="137" t="s">
        <v>170</v>
      </c>
      <c r="C202" s="183" t="s">
        <v>528</v>
      </c>
      <c r="D202" s="158">
        <v>15000</v>
      </c>
      <c r="E202" s="158"/>
      <c r="F202" s="158">
        <f t="shared" si="17"/>
        <v>15000</v>
      </c>
      <c r="G202" s="158">
        <v>750</v>
      </c>
      <c r="H202" s="158"/>
      <c r="I202" s="158"/>
      <c r="J202" s="158"/>
      <c r="K202" s="223"/>
      <c r="L202" s="158"/>
      <c r="M202" s="158"/>
      <c r="N202" s="158"/>
      <c r="O202" s="223"/>
      <c r="P202" s="158"/>
      <c r="Q202" s="222">
        <f t="shared" si="18"/>
        <v>750</v>
      </c>
      <c r="R202" s="222">
        <f t="shared" si="16"/>
        <v>14250</v>
      </c>
      <c r="S202" s="216"/>
      <c r="T202" s="213"/>
      <c r="U202" s="213"/>
      <c r="V202" s="3"/>
      <c r="W202" s="3"/>
      <c r="X202" s="3"/>
    </row>
    <row r="203" spans="1:24" s="4" customFormat="1" ht="21.75" customHeight="1">
      <c r="A203" s="156">
        <v>201</v>
      </c>
      <c r="B203" s="137" t="s">
        <v>136</v>
      </c>
      <c r="C203" s="183" t="s">
        <v>529</v>
      </c>
      <c r="D203" s="158">
        <v>15000</v>
      </c>
      <c r="E203" s="158"/>
      <c r="F203" s="158">
        <f t="shared" si="17"/>
        <v>15000</v>
      </c>
      <c r="G203" s="158">
        <v>750</v>
      </c>
      <c r="H203" s="158"/>
      <c r="I203" s="158"/>
      <c r="J203" s="158"/>
      <c r="K203" s="219">
        <f>S2</f>
        <v>546</v>
      </c>
      <c r="L203" s="158"/>
      <c r="M203" s="158"/>
      <c r="N203" s="158"/>
      <c r="O203" s="223"/>
      <c r="P203" s="158"/>
      <c r="Q203" s="222">
        <f t="shared" si="18"/>
        <v>1296</v>
      </c>
      <c r="R203" s="222">
        <f t="shared" si="16"/>
        <v>13704</v>
      </c>
      <c r="S203" s="216"/>
      <c r="T203" s="213"/>
      <c r="U203" s="213"/>
      <c r="V203" s="3"/>
      <c r="W203" s="3"/>
      <c r="X203" s="3"/>
    </row>
    <row r="204" spans="1:24" s="4" customFormat="1" ht="21.75" customHeight="1">
      <c r="A204" s="156">
        <v>202</v>
      </c>
      <c r="B204" s="137" t="s">
        <v>149</v>
      </c>
      <c r="C204" s="183" t="s">
        <v>530</v>
      </c>
      <c r="D204" s="158">
        <v>15000</v>
      </c>
      <c r="E204" s="158"/>
      <c r="F204" s="158">
        <f>SUM(D204:E204)</f>
        <v>15000</v>
      </c>
      <c r="G204" s="158">
        <v>750</v>
      </c>
      <c r="H204" s="218">
        <v>3584</v>
      </c>
      <c r="I204" s="158"/>
      <c r="J204" s="158"/>
      <c r="K204" s="223"/>
      <c r="L204" s="158"/>
      <c r="M204" s="158"/>
      <c r="N204" s="158"/>
      <c r="O204" s="223"/>
      <c r="P204" s="158"/>
      <c r="Q204" s="222">
        <f t="shared" si="18"/>
        <v>4334</v>
      </c>
      <c r="R204" s="222">
        <f t="shared" si="16"/>
        <v>10666</v>
      </c>
      <c r="S204" s="216"/>
      <c r="T204" s="213"/>
      <c r="U204" s="213"/>
      <c r="V204" s="3"/>
      <c r="W204" s="3"/>
      <c r="X204" s="3"/>
    </row>
    <row r="205" spans="1:24" s="4" customFormat="1" ht="21.75" customHeight="1">
      <c r="A205" s="156">
        <v>203</v>
      </c>
      <c r="B205" s="137" t="s">
        <v>105</v>
      </c>
      <c r="C205" s="183" t="s">
        <v>531</v>
      </c>
      <c r="D205" s="158">
        <v>15000</v>
      </c>
      <c r="E205" s="158"/>
      <c r="F205" s="158">
        <f t="shared" si="17"/>
        <v>15000</v>
      </c>
      <c r="G205" s="158">
        <v>750</v>
      </c>
      <c r="H205" s="223"/>
      <c r="I205" s="226">
        <v>2800</v>
      </c>
      <c r="J205" s="158"/>
      <c r="K205" s="223"/>
      <c r="L205" s="158"/>
      <c r="M205" s="158"/>
      <c r="N205" s="158"/>
      <c r="O205" s="223"/>
      <c r="P205" s="158"/>
      <c r="Q205" s="222">
        <f t="shared" si="18"/>
        <v>3550</v>
      </c>
      <c r="R205" s="222">
        <f t="shared" si="16"/>
        <v>11450</v>
      </c>
      <c r="S205" s="216"/>
      <c r="T205" s="213"/>
      <c r="U205" s="213"/>
      <c r="V205" s="3"/>
      <c r="W205" s="3"/>
      <c r="X205" s="3"/>
    </row>
    <row r="206" spans="1:24" s="4" customFormat="1" ht="21.75" customHeight="1">
      <c r="A206" s="156">
        <v>204</v>
      </c>
      <c r="B206" s="137" t="s">
        <v>106</v>
      </c>
      <c r="C206" s="183" t="s">
        <v>532</v>
      </c>
      <c r="D206" s="158">
        <v>15000</v>
      </c>
      <c r="E206" s="158"/>
      <c r="F206" s="158">
        <f t="shared" si="17"/>
        <v>15000</v>
      </c>
      <c r="G206" s="158">
        <v>750</v>
      </c>
      <c r="H206" s="158"/>
      <c r="I206" s="158"/>
      <c r="J206" s="158"/>
      <c r="K206" s="223"/>
      <c r="L206" s="158"/>
      <c r="M206" s="158"/>
      <c r="N206" s="158"/>
      <c r="O206" s="223"/>
      <c r="P206" s="158"/>
      <c r="Q206" s="222">
        <f t="shared" si="18"/>
        <v>750</v>
      </c>
      <c r="R206" s="222">
        <f t="shared" si="16"/>
        <v>14250</v>
      </c>
      <c r="S206" s="216"/>
      <c r="T206" s="213"/>
      <c r="U206" s="213"/>
      <c r="V206" s="3"/>
      <c r="W206" s="3"/>
      <c r="X206" s="3"/>
    </row>
    <row r="207" spans="1:24" s="4" customFormat="1" ht="21.75" customHeight="1">
      <c r="A207" s="156">
        <v>205</v>
      </c>
      <c r="B207" s="137" t="s">
        <v>107</v>
      </c>
      <c r="C207" s="183" t="s">
        <v>533</v>
      </c>
      <c r="D207" s="158">
        <v>15000</v>
      </c>
      <c r="E207" s="158"/>
      <c r="F207" s="158">
        <f t="shared" si="17"/>
        <v>15000</v>
      </c>
      <c r="G207" s="158">
        <v>750</v>
      </c>
      <c r="H207" s="218">
        <v>3800</v>
      </c>
      <c r="I207" s="158"/>
      <c r="J207" s="158"/>
      <c r="K207" s="223"/>
      <c r="L207" s="158"/>
      <c r="M207" s="158"/>
      <c r="N207" s="158"/>
      <c r="O207" s="221"/>
      <c r="P207" s="158"/>
      <c r="Q207" s="222">
        <f t="shared" si="18"/>
        <v>4550</v>
      </c>
      <c r="R207" s="222">
        <f t="shared" si="16"/>
        <v>10450</v>
      </c>
      <c r="S207" s="216"/>
      <c r="T207" s="213"/>
      <c r="U207" s="213"/>
      <c r="V207" s="3"/>
      <c r="W207" s="3"/>
      <c r="X207" s="3"/>
    </row>
    <row r="208" spans="1:24" s="4" customFormat="1" ht="21.75" customHeight="1">
      <c r="A208" s="156">
        <v>206</v>
      </c>
      <c r="B208" s="137" t="s">
        <v>108</v>
      </c>
      <c r="C208" s="183" t="s">
        <v>534</v>
      </c>
      <c r="D208" s="158">
        <v>15000</v>
      </c>
      <c r="E208" s="158"/>
      <c r="F208" s="158">
        <f t="shared" si="17"/>
        <v>15000</v>
      </c>
      <c r="G208" s="158">
        <v>750</v>
      </c>
      <c r="H208" s="158"/>
      <c r="I208" s="226">
        <v>3800</v>
      </c>
      <c r="J208" s="158"/>
      <c r="K208" s="219">
        <f>S2</f>
        <v>546</v>
      </c>
      <c r="L208" s="158"/>
      <c r="M208" s="158"/>
      <c r="N208" s="158"/>
      <c r="O208" s="223"/>
      <c r="P208" s="158"/>
      <c r="Q208" s="222">
        <f t="shared" si="18"/>
        <v>5096</v>
      </c>
      <c r="R208" s="222">
        <f t="shared" si="16"/>
        <v>9904</v>
      </c>
      <c r="S208" s="216"/>
      <c r="T208" s="213"/>
      <c r="U208" s="213"/>
      <c r="V208" s="3"/>
      <c r="W208" s="3"/>
      <c r="X208" s="3"/>
    </row>
    <row r="209" spans="1:24" s="4" customFormat="1" ht="21.75" customHeight="1">
      <c r="A209" s="156">
        <v>207</v>
      </c>
      <c r="B209" s="137" t="s">
        <v>109</v>
      </c>
      <c r="C209" s="182" t="s">
        <v>535</v>
      </c>
      <c r="D209" s="158">
        <v>15000</v>
      </c>
      <c r="E209" s="158"/>
      <c r="F209" s="158">
        <f t="shared" si="17"/>
        <v>15000</v>
      </c>
      <c r="G209" s="158">
        <v>750</v>
      </c>
      <c r="H209" s="158"/>
      <c r="I209" s="226">
        <v>3800</v>
      </c>
      <c r="J209" s="158"/>
      <c r="K209" s="223"/>
      <c r="L209" s="158"/>
      <c r="M209" s="158"/>
      <c r="N209" s="158"/>
      <c r="O209" s="223"/>
      <c r="P209" s="158"/>
      <c r="Q209" s="222">
        <f t="shared" si="18"/>
        <v>4550</v>
      </c>
      <c r="R209" s="222">
        <f t="shared" si="16"/>
        <v>10450</v>
      </c>
      <c r="S209" s="216"/>
      <c r="T209" s="213"/>
      <c r="U209" s="213"/>
      <c r="V209" s="3"/>
      <c r="W209" s="3"/>
      <c r="X209" s="3"/>
    </row>
    <row r="210" spans="1:24" s="4" customFormat="1" ht="21.75" customHeight="1">
      <c r="A210" s="156">
        <v>208</v>
      </c>
      <c r="B210" s="137" t="s">
        <v>110</v>
      </c>
      <c r="C210" s="183" t="s">
        <v>536</v>
      </c>
      <c r="D210" s="158">
        <v>15000</v>
      </c>
      <c r="E210" s="158"/>
      <c r="F210" s="158">
        <f t="shared" si="17"/>
        <v>15000</v>
      </c>
      <c r="G210" s="158">
        <v>750</v>
      </c>
      <c r="H210" s="158"/>
      <c r="I210" s="158"/>
      <c r="J210" s="158"/>
      <c r="K210" s="223"/>
      <c r="L210" s="158"/>
      <c r="M210" s="158"/>
      <c r="N210" s="158"/>
      <c r="O210" s="223"/>
      <c r="P210" s="158"/>
      <c r="Q210" s="222">
        <f t="shared" si="18"/>
        <v>750</v>
      </c>
      <c r="R210" s="222">
        <f t="shared" si="16"/>
        <v>14250</v>
      </c>
      <c r="S210" s="216"/>
      <c r="T210" s="213"/>
      <c r="U210" s="213"/>
      <c r="V210" s="3"/>
      <c r="W210" s="3"/>
      <c r="X210" s="3"/>
    </row>
    <row r="211" spans="1:24" s="4" customFormat="1" ht="21.75" customHeight="1">
      <c r="A211" s="156">
        <v>209</v>
      </c>
      <c r="B211" s="137" t="s">
        <v>111</v>
      </c>
      <c r="C211" s="183" t="s">
        <v>537</v>
      </c>
      <c r="D211" s="158">
        <v>15000</v>
      </c>
      <c r="E211" s="158"/>
      <c r="F211" s="158">
        <f t="shared" si="17"/>
        <v>15000</v>
      </c>
      <c r="G211" s="158">
        <v>750</v>
      </c>
      <c r="H211" s="158"/>
      <c r="I211" s="226">
        <v>3873</v>
      </c>
      <c r="J211" s="158"/>
      <c r="K211" s="223"/>
      <c r="L211" s="158"/>
      <c r="M211" s="158"/>
      <c r="N211" s="158"/>
      <c r="O211" s="223"/>
      <c r="P211" s="158"/>
      <c r="Q211" s="222">
        <f t="shared" si="18"/>
        <v>4623</v>
      </c>
      <c r="R211" s="222">
        <f t="shared" si="16"/>
        <v>10377</v>
      </c>
      <c r="S211" s="216"/>
      <c r="T211" s="213"/>
      <c r="U211" s="213"/>
      <c r="V211" s="3"/>
      <c r="W211" s="3"/>
      <c r="X211" s="3"/>
    </row>
    <row r="212" spans="1:24" s="4" customFormat="1" ht="21.75" customHeight="1">
      <c r="A212" s="156">
        <v>210</v>
      </c>
      <c r="B212" s="137" t="s">
        <v>112</v>
      </c>
      <c r="C212" s="183" t="s">
        <v>538</v>
      </c>
      <c r="D212" s="158">
        <v>15000</v>
      </c>
      <c r="E212" s="158"/>
      <c r="F212" s="158">
        <f t="shared" si="17"/>
        <v>15000</v>
      </c>
      <c r="G212" s="158">
        <v>750</v>
      </c>
      <c r="H212" s="218">
        <v>3600</v>
      </c>
      <c r="I212" s="158"/>
      <c r="J212" s="158"/>
      <c r="K212" s="223"/>
      <c r="L212" s="158"/>
      <c r="M212" s="158"/>
      <c r="N212" s="158"/>
      <c r="O212" s="223"/>
      <c r="P212" s="158"/>
      <c r="Q212" s="222">
        <f t="shared" si="18"/>
        <v>4350</v>
      </c>
      <c r="R212" s="222">
        <f t="shared" si="16"/>
        <v>10650</v>
      </c>
      <c r="S212" s="216"/>
      <c r="T212" s="213"/>
      <c r="U212" s="213"/>
      <c r="V212" s="3"/>
      <c r="W212" s="3"/>
      <c r="X212" s="3"/>
    </row>
    <row r="213" spans="1:24" s="4" customFormat="1" ht="21.75" customHeight="1">
      <c r="A213" s="156">
        <v>211</v>
      </c>
      <c r="B213" s="137" t="s">
        <v>113</v>
      </c>
      <c r="C213" s="183" t="s">
        <v>539</v>
      </c>
      <c r="D213" s="158">
        <v>15000</v>
      </c>
      <c r="E213" s="158"/>
      <c r="F213" s="158">
        <f t="shared" si="17"/>
        <v>15000</v>
      </c>
      <c r="G213" s="158">
        <v>750</v>
      </c>
      <c r="H213" s="158"/>
      <c r="I213" s="158"/>
      <c r="J213" s="158"/>
      <c r="K213" s="223"/>
      <c r="L213" s="158"/>
      <c r="M213" s="158"/>
      <c r="N213" s="158"/>
      <c r="O213" s="223"/>
      <c r="P213" s="158"/>
      <c r="Q213" s="222">
        <f t="shared" si="18"/>
        <v>750</v>
      </c>
      <c r="R213" s="222">
        <f t="shared" si="16"/>
        <v>14250</v>
      </c>
      <c r="S213" s="216"/>
      <c r="T213" s="213"/>
      <c r="U213" s="213"/>
      <c r="V213" s="3"/>
      <c r="W213" s="3"/>
      <c r="X213" s="3"/>
    </row>
    <row r="214" spans="1:24" s="4" customFormat="1" ht="21.75" customHeight="1">
      <c r="A214" s="156">
        <v>212</v>
      </c>
      <c r="B214" s="247" t="s">
        <v>114</v>
      </c>
      <c r="C214" s="183" t="s">
        <v>540</v>
      </c>
      <c r="D214" s="158">
        <v>15000</v>
      </c>
      <c r="E214" s="158"/>
      <c r="F214" s="158">
        <f t="shared" si="17"/>
        <v>15000</v>
      </c>
      <c r="G214" s="158">
        <v>750</v>
      </c>
      <c r="H214" s="218">
        <f>3800+3584</f>
        <v>7384</v>
      </c>
      <c r="I214" s="158"/>
      <c r="J214" s="158"/>
      <c r="K214" s="223"/>
      <c r="L214" s="158"/>
      <c r="M214" s="158"/>
      <c r="N214" s="158"/>
      <c r="O214" s="223"/>
      <c r="P214" s="158"/>
      <c r="Q214" s="222">
        <f t="shared" si="18"/>
        <v>8134</v>
      </c>
      <c r="R214" s="222">
        <f t="shared" si="16"/>
        <v>6866</v>
      </c>
      <c r="S214" s="216"/>
      <c r="T214" s="213"/>
      <c r="U214" s="213"/>
      <c r="V214" s="3"/>
      <c r="W214" s="3"/>
      <c r="X214" s="3"/>
    </row>
    <row r="215" spans="1:24" s="4" customFormat="1" ht="21.75" customHeight="1">
      <c r="A215" s="156">
        <v>213</v>
      </c>
      <c r="B215" s="137" t="s">
        <v>139</v>
      </c>
      <c r="C215" s="183" t="s">
        <v>541</v>
      </c>
      <c r="D215" s="158">
        <v>15000</v>
      </c>
      <c r="E215" s="158"/>
      <c r="F215" s="158">
        <f t="shared" si="17"/>
        <v>15000</v>
      </c>
      <c r="G215" s="158">
        <v>750</v>
      </c>
      <c r="H215" s="218">
        <f>3584+9200</f>
        <v>12784</v>
      </c>
      <c r="I215" s="158"/>
      <c r="J215" s="158"/>
      <c r="K215" s="223"/>
      <c r="L215" s="158"/>
      <c r="M215" s="158"/>
      <c r="N215" s="158"/>
      <c r="O215" s="223"/>
      <c r="P215" s="158"/>
      <c r="Q215" s="222">
        <f t="shared" si="18"/>
        <v>13534</v>
      </c>
      <c r="R215" s="222">
        <f t="shared" si="16"/>
        <v>1466</v>
      </c>
      <c r="S215" s="216"/>
      <c r="T215" s="213"/>
      <c r="U215" s="213"/>
      <c r="V215" s="3"/>
      <c r="W215" s="3"/>
      <c r="X215" s="3"/>
    </row>
    <row r="216" spans="1:24" s="4" customFormat="1" ht="21.75" customHeight="1">
      <c r="A216" s="156">
        <v>214</v>
      </c>
      <c r="B216" s="137" t="s">
        <v>115</v>
      </c>
      <c r="C216" s="183" t="s">
        <v>542</v>
      </c>
      <c r="D216" s="158">
        <v>15000</v>
      </c>
      <c r="E216" s="158"/>
      <c r="F216" s="158">
        <f t="shared" si="17"/>
        <v>15000</v>
      </c>
      <c r="G216" s="158">
        <v>750</v>
      </c>
      <c r="H216" s="218">
        <v>6200</v>
      </c>
      <c r="I216" s="158"/>
      <c r="J216" s="158"/>
      <c r="K216" s="223"/>
      <c r="L216" s="158"/>
      <c r="M216" s="158"/>
      <c r="N216" s="158"/>
      <c r="O216" s="223"/>
      <c r="P216" s="158"/>
      <c r="Q216" s="222">
        <f t="shared" si="18"/>
        <v>6950</v>
      </c>
      <c r="R216" s="222">
        <f t="shared" si="16"/>
        <v>8050</v>
      </c>
      <c r="S216" s="216"/>
      <c r="T216" s="213"/>
      <c r="U216" s="213"/>
      <c r="V216" s="3"/>
      <c r="W216" s="3"/>
      <c r="X216" s="3"/>
    </row>
    <row r="217" spans="1:24" s="4" customFormat="1" ht="21.75" customHeight="1">
      <c r="A217" s="156">
        <v>215</v>
      </c>
      <c r="B217" s="137" t="s">
        <v>140</v>
      </c>
      <c r="C217" s="183" t="s">
        <v>543</v>
      </c>
      <c r="D217" s="158">
        <v>15000</v>
      </c>
      <c r="E217" s="158"/>
      <c r="F217" s="158">
        <f t="shared" si="17"/>
        <v>15000</v>
      </c>
      <c r="G217" s="158">
        <v>750</v>
      </c>
      <c r="H217" s="158"/>
      <c r="I217" s="158"/>
      <c r="J217" s="158"/>
      <c r="K217" s="223"/>
      <c r="L217" s="158"/>
      <c r="M217" s="158"/>
      <c r="N217" s="158"/>
      <c r="O217" s="223"/>
      <c r="P217" s="158"/>
      <c r="Q217" s="222">
        <f t="shared" si="18"/>
        <v>750</v>
      </c>
      <c r="R217" s="222">
        <f t="shared" si="16"/>
        <v>14250</v>
      </c>
      <c r="S217" s="216"/>
      <c r="T217" s="213"/>
      <c r="U217" s="213"/>
      <c r="V217" s="3"/>
      <c r="W217" s="3"/>
      <c r="X217" s="3"/>
    </row>
    <row r="218" spans="1:24" s="4" customFormat="1" ht="21.75" customHeight="1">
      <c r="A218" s="156">
        <v>216</v>
      </c>
      <c r="B218" s="137" t="s">
        <v>116</v>
      </c>
      <c r="C218" s="183" t="s">
        <v>544</v>
      </c>
      <c r="D218" s="158">
        <v>15000</v>
      </c>
      <c r="E218" s="158"/>
      <c r="F218" s="158">
        <f t="shared" si="17"/>
        <v>15000</v>
      </c>
      <c r="G218" s="158">
        <v>750</v>
      </c>
      <c r="H218" s="158"/>
      <c r="I218" s="158"/>
      <c r="J218" s="158"/>
      <c r="K218" s="223"/>
      <c r="L218" s="158"/>
      <c r="M218" s="158"/>
      <c r="N218" s="158"/>
      <c r="O218" s="223"/>
      <c r="P218" s="158"/>
      <c r="Q218" s="222">
        <f t="shared" si="18"/>
        <v>750</v>
      </c>
      <c r="R218" s="222">
        <f t="shared" si="16"/>
        <v>14250</v>
      </c>
      <c r="S218" s="216"/>
      <c r="T218" s="213"/>
      <c r="U218" s="213"/>
      <c r="V218" s="3"/>
      <c r="W218" s="3"/>
      <c r="X218" s="3"/>
    </row>
    <row r="219" spans="1:24" s="4" customFormat="1" ht="21.75" customHeight="1">
      <c r="A219" s="156">
        <v>217</v>
      </c>
      <c r="B219" s="137" t="s">
        <v>117</v>
      </c>
      <c r="C219" s="183" t="s">
        <v>545</v>
      </c>
      <c r="D219" s="158">
        <v>15000</v>
      </c>
      <c r="E219" s="158"/>
      <c r="F219" s="158">
        <f t="shared" si="17"/>
        <v>15000</v>
      </c>
      <c r="G219" s="158">
        <v>750</v>
      </c>
      <c r="H219" s="158"/>
      <c r="I219" s="226">
        <f>2500+2650</f>
        <v>5150</v>
      </c>
      <c r="J219" s="158"/>
      <c r="K219" s="223"/>
      <c r="L219" s="158"/>
      <c r="M219" s="158"/>
      <c r="N219" s="158"/>
      <c r="O219" s="223"/>
      <c r="P219" s="158"/>
      <c r="Q219" s="222">
        <f t="shared" si="18"/>
        <v>5900</v>
      </c>
      <c r="R219" s="222">
        <f>F219-Q219</f>
        <v>9100</v>
      </c>
      <c r="S219" s="216"/>
      <c r="T219" s="213"/>
      <c r="U219" s="213"/>
      <c r="V219" s="3"/>
      <c r="W219" s="3"/>
      <c r="X219" s="3"/>
    </row>
    <row r="220" spans="1:24" s="4" customFormat="1" ht="21.75" customHeight="1">
      <c r="A220" s="156">
        <v>218</v>
      </c>
      <c r="B220" s="137" t="s">
        <v>118</v>
      </c>
      <c r="C220" s="185" t="s">
        <v>546</v>
      </c>
      <c r="D220" s="158">
        <v>15000</v>
      </c>
      <c r="E220" s="158"/>
      <c r="F220" s="158">
        <f t="shared" si="17"/>
        <v>15000</v>
      </c>
      <c r="G220" s="158">
        <v>750</v>
      </c>
      <c r="H220" s="158"/>
      <c r="I220" s="226">
        <v>2900</v>
      </c>
      <c r="J220" s="158"/>
      <c r="K220" s="223"/>
      <c r="L220" s="158"/>
      <c r="M220" s="158"/>
      <c r="N220" s="158"/>
      <c r="O220" s="223"/>
      <c r="P220" s="158"/>
      <c r="Q220" s="222">
        <f t="shared" si="18"/>
        <v>3650</v>
      </c>
      <c r="R220" s="222">
        <f t="shared" si="16"/>
        <v>11350</v>
      </c>
      <c r="S220" s="216"/>
      <c r="T220" s="213"/>
      <c r="U220" s="213"/>
      <c r="V220" s="3"/>
      <c r="W220" s="3"/>
      <c r="X220" s="3"/>
    </row>
    <row r="221" spans="1:24" s="4" customFormat="1" ht="21.75" customHeight="1">
      <c r="A221" s="156">
        <v>219</v>
      </c>
      <c r="B221" s="137" t="s">
        <v>119</v>
      </c>
      <c r="C221" s="185" t="s">
        <v>547</v>
      </c>
      <c r="D221" s="158">
        <v>15000</v>
      </c>
      <c r="E221" s="158"/>
      <c r="F221" s="158">
        <f t="shared" si="17"/>
        <v>15000</v>
      </c>
      <c r="G221" s="158">
        <v>750</v>
      </c>
      <c r="H221" s="158"/>
      <c r="I221" s="226">
        <v>4000</v>
      </c>
      <c r="J221" s="158"/>
      <c r="K221" s="223"/>
      <c r="L221" s="158"/>
      <c r="M221" s="158"/>
      <c r="N221" s="158"/>
      <c r="O221" s="221"/>
      <c r="P221" s="158"/>
      <c r="Q221" s="222">
        <f t="shared" si="18"/>
        <v>4750</v>
      </c>
      <c r="R221" s="222">
        <f t="shared" si="16"/>
        <v>10250</v>
      </c>
      <c r="S221" s="216"/>
      <c r="T221" s="213"/>
      <c r="U221" s="213"/>
      <c r="V221" s="3"/>
      <c r="W221" s="3"/>
      <c r="X221" s="3"/>
    </row>
    <row r="222" spans="1:24" s="4" customFormat="1" ht="21.75" customHeight="1">
      <c r="A222" s="156">
        <v>220</v>
      </c>
      <c r="B222" s="137" t="s">
        <v>120</v>
      </c>
      <c r="C222" s="185" t="s">
        <v>548</v>
      </c>
      <c r="D222" s="158">
        <v>15000</v>
      </c>
      <c r="E222" s="158"/>
      <c r="F222" s="158">
        <f t="shared" si="17"/>
        <v>15000</v>
      </c>
      <c r="G222" s="158">
        <v>750</v>
      </c>
      <c r="H222" s="158"/>
      <c r="I222" s="226">
        <v>2500</v>
      </c>
      <c r="J222" s="158"/>
      <c r="K222" s="223"/>
      <c r="L222" s="158"/>
      <c r="M222" s="158"/>
      <c r="N222" s="158"/>
      <c r="O222" s="223"/>
      <c r="P222" s="158"/>
      <c r="Q222" s="222">
        <f t="shared" si="18"/>
        <v>3250</v>
      </c>
      <c r="R222" s="222">
        <f t="shared" si="16"/>
        <v>11750</v>
      </c>
      <c r="S222" s="216"/>
      <c r="T222" s="213"/>
      <c r="U222" s="213"/>
      <c r="V222" s="3"/>
      <c r="W222" s="3"/>
      <c r="X222" s="3"/>
    </row>
    <row r="223" spans="1:24" s="4" customFormat="1" ht="21.75" customHeight="1">
      <c r="A223" s="156">
        <v>221</v>
      </c>
      <c r="B223" s="137" t="s">
        <v>121</v>
      </c>
      <c r="C223" s="183" t="s">
        <v>549</v>
      </c>
      <c r="D223" s="158">
        <v>15000</v>
      </c>
      <c r="E223" s="158"/>
      <c r="F223" s="158">
        <f t="shared" si="17"/>
        <v>15000</v>
      </c>
      <c r="G223" s="158">
        <v>750</v>
      </c>
      <c r="H223" s="158"/>
      <c r="I223" s="226">
        <f>5000+3571</f>
        <v>8571</v>
      </c>
      <c r="J223" s="158"/>
      <c r="K223" s="219">
        <f>S2</f>
        <v>546</v>
      </c>
      <c r="L223" s="158"/>
      <c r="M223" s="158"/>
      <c r="N223" s="158"/>
      <c r="O223" s="221"/>
      <c r="P223" s="158"/>
      <c r="Q223" s="222">
        <f t="shared" si="18"/>
        <v>9867</v>
      </c>
      <c r="R223" s="222">
        <f t="shared" si="16"/>
        <v>5133</v>
      </c>
      <c r="S223" s="216"/>
      <c r="T223" s="213"/>
      <c r="U223" s="213"/>
      <c r="V223" s="3"/>
      <c r="W223" s="3"/>
      <c r="X223" s="3"/>
    </row>
    <row r="224" spans="1:24" s="4" customFormat="1" ht="21.75" customHeight="1">
      <c r="A224" s="156">
        <v>222</v>
      </c>
      <c r="B224" s="137" t="s">
        <v>122</v>
      </c>
      <c r="C224" s="183" t="s">
        <v>550</v>
      </c>
      <c r="D224" s="158">
        <v>15000</v>
      </c>
      <c r="E224" s="158"/>
      <c r="F224" s="158">
        <f t="shared" si="17"/>
        <v>15000</v>
      </c>
      <c r="G224" s="158">
        <v>750</v>
      </c>
      <c r="H224" s="158"/>
      <c r="I224" s="226">
        <v>1000</v>
      </c>
      <c r="J224" s="158"/>
      <c r="K224" s="219">
        <f>S2</f>
        <v>546</v>
      </c>
      <c r="L224" s="158"/>
      <c r="M224" s="158"/>
      <c r="N224" s="158"/>
      <c r="O224" s="223"/>
      <c r="P224" s="158"/>
      <c r="Q224" s="222">
        <f t="shared" si="18"/>
        <v>2296</v>
      </c>
      <c r="R224" s="222">
        <f>F224-Q224</f>
        <v>12704</v>
      </c>
      <c r="S224" s="216"/>
      <c r="T224" s="213"/>
      <c r="U224" s="213"/>
      <c r="V224" s="3"/>
      <c r="W224" s="3"/>
      <c r="X224" s="3"/>
    </row>
    <row r="225" spans="1:24" s="4" customFormat="1" ht="21.75" customHeight="1">
      <c r="A225" s="156">
        <v>223</v>
      </c>
      <c r="B225" s="137" t="s">
        <v>123</v>
      </c>
      <c r="C225" s="183" t="s">
        <v>551</v>
      </c>
      <c r="D225" s="158">
        <v>15000</v>
      </c>
      <c r="E225" s="158"/>
      <c r="F225" s="158">
        <f t="shared" si="17"/>
        <v>15000</v>
      </c>
      <c r="G225" s="158">
        <v>750</v>
      </c>
      <c r="H225" s="158"/>
      <c r="I225" s="226">
        <f>3800+1974</f>
        <v>5774</v>
      </c>
      <c r="J225" s="158"/>
      <c r="K225" s="223"/>
      <c r="L225" s="158"/>
      <c r="M225" s="158"/>
      <c r="N225" s="158"/>
      <c r="O225" s="223"/>
      <c r="P225" s="158"/>
      <c r="Q225" s="222">
        <f t="shared" si="18"/>
        <v>6524</v>
      </c>
      <c r="R225" s="222">
        <f t="shared" si="16"/>
        <v>8476</v>
      </c>
      <c r="S225" s="216"/>
      <c r="T225" s="213"/>
      <c r="U225" s="213"/>
      <c r="V225" s="3"/>
      <c r="W225" s="3"/>
      <c r="X225" s="3"/>
    </row>
    <row r="226" spans="1:24" s="4" customFormat="1" ht="21.75" customHeight="1">
      <c r="A226" s="156">
        <v>224</v>
      </c>
      <c r="B226" s="137" t="s">
        <v>124</v>
      </c>
      <c r="C226" s="183" t="s">
        <v>552</v>
      </c>
      <c r="D226" s="158">
        <v>15000</v>
      </c>
      <c r="E226" s="158"/>
      <c r="F226" s="158">
        <f t="shared" si="17"/>
        <v>15000</v>
      </c>
      <c r="G226" s="158">
        <v>750</v>
      </c>
      <c r="H226" s="158"/>
      <c r="I226" s="226">
        <f>2500+4062</f>
        <v>6562</v>
      </c>
      <c r="J226" s="158"/>
      <c r="K226" s="223"/>
      <c r="L226" s="158"/>
      <c r="M226" s="158"/>
      <c r="N226" s="158"/>
      <c r="O226" s="223"/>
      <c r="P226" s="158"/>
      <c r="Q226" s="222">
        <f t="shared" si="18"/>
        <v>7312</v>
      </c>
      <c r="R226" s="222">
        <f>F226-Q226</f>
        <v>7688</v>
      </c>
      <c r="S226" s="216"/>
      <c r="T226" s="213"/>
      <c r="U226" s="213"/>
      <c r="V226" s="3"/>
      <c r="W226" s="3"/>
      <c r="X226" s="3"/>
    </row>
    <row r="227" spans="1:24" s="4" customFormat="1" ht="21.75" customHeight="1">
      <c r="A227" s="156">
        <v>225</v>
      </c>
      <c r="B227" s="137" t="s">
        <v>169</v>
      </c>
      <c r="C227" s="183" t="s">
        <v>553</v>
      </c>
      <c r="D227" s="158">
        <v>15000</v>
      </c>
      <c r="E227" s="158"/>
      <c r="F227" s="158">
        <f t="shared" si="17"/>
        <v>15000</v>
      </c>
      <c r="G227" s="158">
        <v>750</v>
      </c>
      <c r="H227" s="158"/>
      <c r="I227" s="158"/>
      <c r="J227" s="158"/>
      <c r="K227" s="223"/>
      <c r="L227" s="158"/>
      <c r="M227" s="158"/>
      <c r="N227" s="158"/>
      <c r="O227" s="223"/>
      <c r="P227" s="158"/>
      <c r="Q227" s="222">
        <f t="shared" si="18"/>
        <v>750</v>
      </c>
      <c r="R227" s="222">
        <f t="shared" si="16"/>
        <v>14250</v>
      </c>
      <c r="S227" s="216"/>
      <c r="T227" s="213"/>
      <c r="U227" s="213"/>
      <c r="V227" s="3"/>
      <c r="W227" s="3"/>
      <c r="X227" s="3"/>
    </row>
    <row r="228" spans="1:24" s="4" customFormat="1" ht="21.75" customHeight="1">
      <c r="A228" s="156">
        <v>226</v>
      </c>
      <c r="B228" s="137" t="s">
        <v>125</v>
      </c>
      <c r="C228" s="183" t="s">
        <v>554</v>
      </c>
      <c r="D228" s="158">
        <v>15000</v>
      </c>
      <c r="E228" s="158"/>
      <c r="F228" s="158">
        <f t="shared" si="17"/>
        <v>15000</v>
      </c>
      <c r="G228" s="158">
        <v>750</v>
      </c>
      <c r="H228" s="158"/>
      <c r="I228" s="158"/>
      <c r="J228" s="158"/>
      <c r="K228" s="223"/>
      <c r="L228" s="158"/>
      <c r="M228" s="158"/>
      <c r="N228" s="158"/>
      <c r="O228" s="223"/>
      <c r="P228" s="158"/>
      <c r="Q228" s="222">
        <f t="shared" si="18"/>
        <v>750</v>
      </c>
      <c r="R228" s="222">
        <f t="shared" si="16"/>
        <v>14250</v>
      </c>
      <c r="S228" s="216"/>
      <c r="T228" s="213"/>
      <c r="U228" s="213"/>
      <c r="V228" s="3"/>
      <c r="W228" s="3"/>
      <c r="X228" s="3"/>
    </row>
    <row r="229" spans="1:24" s="4" customFormat="1" ht="21.75" customHeight="1">
      <c r="A229" s="156">
        <v>227</v>
      </c>
      <c r="B229" s="137" t="s">
        <v>126</v>
      </c>
      <c r="C229" s="183" t="s">
        <v>555</v>
      </c>
      <c r="D229" s="158">
        <v>15000</v>
      </c>
      <c r="E229" s="158"/>
      <c r="F229" s="158">
        <f t="shared" si="17"/>
        <v>15000</v>
      </c>
      <c r="G229" s="158">
        <v>750</v>
      </c>
      <c r="H229" s="218">
        <v>3800</v>
      </c>
      <c r="I229" s="158"/>
      <c r="J229" s="158"/>
      <c r="K229" s="223"/>
      <c r="L229" s="158"/>
      <c r="M229" s="158"/>
      <c r="N229" s="158"/>
      <c r="O229" s="223"/>
      <c r="P229" s="158"/>
      <c r="Q229" s="222">
        <f t="shared" si="18"/>
        <v>4550</v>
      </c>
      <c r="R229" s="222">
        <f t="shared" si="16"/>
        <v>10450</v>
      </c>
      <c r="S229" s="216"/>
      <c r="T229" s="213"/>
      <c r="U229" s="213"/>
      <c r="V229" s="3"/>
      <c r="W229" s="3"/>
      <c r="X229" s="3"/>
    </row>
    <row r="230" spans="1:24" s="4" customFormat="1" ht="21.75" customHeight="1">
      <c r="A230" s="156">
        <v>228</v>
      </c>
      <c r="B230" s="137" t="s">
        <v>127</v>
      </c>
      <c r="C230" s="183" t="s">
        <v>556</v>
      </c>
      <c r="D230" s="158">
        <v>15000</v>
      </c>
      <c r="E230" s="158"/>
      <c r="F230" s="158">
        <f t="shared" si="17"/>
        <v>15000</v>
      </c>
      <c r="G230" s="158">
        <v>750</v>
      </c>
      <c r="H230" s="158"/>
      <c r="I230" s="226">
        <v>4074</v>
      </c>
      <c r="J230" s="158"/>
      <c r="K230" s="223"/>
      <c r="L230" s="158"/>
      <c r="M230" s="158"/>
      <c r="N230" s="158"/>
      <c r="O230" s="223"/>
      <c r="P230" s="158"/>
      <c r="Q230" s="222">
        <f t="shared" si="18"/>
        <v>4824</v>
      </c>
      <c r="R230" s="222">
        <f t="shared" si="16"/>
        <v>10176</v>
      </c>
      <c r="S230" s="216"/>
      <c r="T230" s="213"/>
      <c r="U230" s="213"/>
      <c r="V230" s="3"/>
      <c r="W230" s="3"/>
      <c r="X230" s="3"/>
    </row>
    <row r="231" spans="1:24" s="4" customFormat="1" ht="21.75" customHeight="1">
      <c r="A231" s="156">
        <v>229</v>
      </c>
      <c r="B231" s="137" t="s">
        <v>160</v>
      </c>
      <c r="C231" s="183" t="s">
        <v>557</v>
      </c>
      <c r="D231" s="158">
        <v>15000</v>
      </c>
      <c r="E231" s="158"/>
      <c r="F231" s="158">
        <f t="shared" si="17"/>
        <v>15000</v>
      </c>
      <c r="G231" s="158">
        <v>750</v>
      </c>
      <c r="H231" s="218">
        <v>3800</v>
      </c>
      <c r="I231" s="158"/>
      <c r="J231" s="158"/>
      <c r="K231" s="223"/>
      <c r="L231" s="158"/>
      <c r="M231" s="158"/>
      <c r="N231" s="158"/>
      <c r="O231" s="223"/>
      <c r="P231" s="158"/>
      <c r="Q231" s="222">
        <f t="shared" si="18"/>
        <v>4550</v>
      </c>
      <c r="R231" s="222">
        <f t="shared" si="16"/>
        <v>10450</v>
      </c>
      <c r="S231" s="216"/>
      <c r="T231" s="213"/>
      <c r="U231" s="213"/>
      <c r="V231" s="3"/>
      <c r="W231" s="3"/>
      <c r="X231" s="3"/>
    </row>
    <row r="232" spans="1:24" s="4" customFormat="1" ht="21.75" customHeight="1">
      <c r="A232" s="156">
        <v>230</v>
      </c>
      <c r="B232" s="137" t="s">
        <v>128</v>
      </c>
      <c r="C232" s="182" t="s">
        <v>558</v>
      </c>
      <c r="D232" s="158">
        <v>15000</v>
      </c>
      <c r="E232" s="158"/>
      <c r="F232" s="158">
        <f t="shared" si="17"/>
        <v>15000</v>
      </c>
      <c r="G232" s="158">
        <v>750</v>
      </c>
      <c r="H232" s="158"/>
      <c r="I232" s="226">
        <f>2500+2682</f>
        <v>5182</v>
      </c>
      <c r="J232" s="158"/>
      <c r="K232" s="223"/>
      <c r="L232" s="158"/>
      <c r="M232" s="158"/>
      <c r="N232" s="158"/>
      <c r="O232" s="223"/>
      <c r="P232" s="158"/>
      <c r="Q232" s="222">
        <f t="shared" si="18"/>
        <v>5932</v>
      </c>
      <c r="R232" s="222">
        <f t="shared" si="16"/>
        <v>9068</v>
      </c>
      <c r="S232" s="216"/>
      <c r="T232" s="213"/>
      <c r="U232" s="213"/>
      <c r="V232" s="3"/>
      <c r="W232" s="3"/>
      <c r="X232" s="3"/>
    </row>
    <row r="233" spans="1:24" s="4" customFormat="1" ht="21.75" customHeight="1">
      <c r="A233" s="156">
        <v>231</v>
      </c>
      <c r="B233" s="137" t="s">
        <v>129</v>
      </c>
      <c r="C233" s="183" t="s">
        <v>559</v>
      </c>
      <c r="D233" s="158">
        <v>15000</v>
      </c>
      <c r="E233" s="158"/>
      <c r="F233" s="158">
        <f t="shared" si="17"/>
        <v>15000</v>
      </c>
      <c r="G233" s="158">
        <v>750</v>
      </c>
      <c r="H233" s="158"/>
      <c r="I233" s="226">
        <f>3734+1207</f>
        <v>4941</v>
      </c>
      <c r="J233" s="158"/>
      <c r="K233" s="223"/>
      <c r="L233" s="158"/>
      <c r="M233" s="158"/>
      <c r="N233" s="158"/>
      <c r="O233" s="223"/>
      <c r="P233" s="158"/>
      <c r="Q233" s="222">
        <f t="shared" si="18"/>
        <v>5691</v>
      </c>
      <c r="R233" s="222">
        <f t="shared" si="16"/>
        <v>9309</v>
      </c>
      <c r="S233" s="216"/>
      <c r="T233" s="213"/>
      <c r="U233" s="213"/>
      <c r="V233" s="3"/>
      <c r="W233" s="3"/>
      <c r="X233" s="3"/>
    </row>
    <row r="234" spans="1:24" s="4" customFormat="1" ht="21.75" customHeight="1">
      <c r="A234" s="156">
        <v>232</v>
      </c>
      <c r="B234" s="137" t="s">
        <v>130</v>
      </c>
      <c r="C234" s="183" t="s">
        <v>560</v>
      </c>
      <c r="D234" s="158">
        <v>15000</v>
      </c>
      <c r="E234" s="158"/>
      <c r="F234" s="158">
        <f t="shared" si="17"/>
        <v>15000</v>
      </c>
      <c r="G234" s="158">
        <v>750</v>
      </c>
      <c r="H234" s="158"/>
      <c r="I234" s="158" t="s">
        <v>158</v>
      </c>
      <c r="J234" s="225"/>
      <c r="K234" s="223"/>
      <c r="L234" s="158"/>
      <c r="M234" s="158"/>
      <c r="N234" s="158"/>
      <c r="O234" s="223"/>
      <c r="P234" s="158"/>
      <c r="Q234" s="222">
        <f t="shared" si="18"/>
        <v>750</v>
      </c>
      <c r="R234" s="222">
        <f t="shared" si="16"/>
        <v>14250</v>
      </c>
      <c r="S234" s="216"/>
      <c r="T234" s="213"/>
      <c r="U234" s="213"/>
      <c r="V234" s="3"/>
      <c r="W234" s="3"/>
      <c r="X234" s="3"/>
    </row>
    <row r="235" spans="1:21" ht="21.75" customHeight="1">
      <c r="A235" s="156">
        <v>233</v>
      </c>
      <c r="B235" s="137" t="s">
        <v>131</v>
      </c>
      <c r="C235" s="183" t="s">
        <v>561</v>
      </c>
      <c r="D235" s="158">
        <v>15000</v>
      </c>
      <c r="E235" s="158"/>
      <c r="F235" s="158">
        <f t="shared" si="17"/>
        <v>15000</v>
      </c>
      <c r="G235" s="158">
        <v>750</v>
      </c>
      <c r="H235" s="218">
        <v>3584</v>
      </c>
      <c r="I235" s="158"/>
      <c r="J235" s="158"/>
      <c r="K235" s="223"/>
      <c r="L235" s="158"/>
      <c r="M235" s="158"/>
      <c r="N235" s="158"/>
      <c r="O235" s="223"/>
      <c r="P235" s="158"/>
      <c r="Q235" s="222">
        <f t="shared" si="18"/>
        <v>4334</v>
      </c>
      <c r="R235" s="222">
        <f t="shared" si="16"/>
        <v>10666</v>
      </c>
      <c r="S235" s="216"/>
      <c r="T235" s="213"/>
      <c r="U235" s="213"/>
    </row>
    <row r="236" spans="1:21" ht="21.75" customHeight="1">
      <c r="A236" s="156">
        <v>234</v>
      </c>
      <c r="B236" s="137" t="s">
        <v>132</v>
      </c>
      <c r="C236" s="183" t="s">
        <v>562</v>
      </c>
      <c r="D236" s="158">
        <v>15000</v>
      </c>
      <c r="E236" s="158"/>
      <c r="F236" s="158">
        <f t="shared" si="17"/>
        <v>15000</v>
      </c>
      <c r="G236" s="158">
        <v>750</v>
      </c>
      <c r="H236" s="158"/>
      <c r="I236" s="158"/>
      <c r="J236" s="158"/>
      <c r="K236" s="219">
        <f>S2</f>
        <v>546</v>
      </c>
      <c r="L236" s="158"/>
      <c r="M236" s="158"/>
      <c r="N236" s="158"/>
      <c r="O236" s="223"/>
      <c r="P236" s="158"/>
      <c r="Q236" s="222">
        <f t="shared" si="18"/>
        <v>1296</v>
      </c>
      <c r="R236" s="222">
        <f t="shared" si="16"/>
        <v>13704</v>
      </c>
      <c r="S236" s="216"/>
      <c r="T236" s="213"/>
      <c r="U236" s="213"/>
    </row>
    <row r="237" spans="1:21" ht="21.75" customHeight="1">
      <c r="A237" s="156">
        <v>235</v>
      </c>
      <c r="B237" s="137" t="s">
        <v>133</v>
      </c>
      <c r="C237" s="183" t="s">
        <v>563</v>
      </c>
      <c r="D237" s="158">
        <v>15000</v>
      </c>
      <c r="E237" s="158"/>
      <c r="F237" s="158">
        <f t="shared" si="17"/>
        <v>15000</v>
      </c>
      <c r="G237" s="158">
        <v>750</v>
      </c>
      <c r="H237" s="158"/>
      <c r="I237" s="158"/>
      <c r="J237" s="158"/>
      <c r="K237" s="223"/>
      <c r="L237" s="158"/>
      <c r="M237" s="158"/>
      <c r="N237" s="158"/>
      <c r="O237" s="223"/>
      <c r="P237" s="158"/>
      <c r="Q237" s="222">
        <f t="shared" si="18"/>
        <v>750</v>
      </c>
      <c r="R237" s="222">
        <f t="shared" si="16"/>
        <v>14250</v>
      </c>
      <c r="S237" s="216"/>
      <c r="T237" s="213"/>
      <c r="U237" s="213"/>
    </row>
    <row r="238" spans="1:21" ht="21.75" customHeight="1">
      <c r="A238" s="156">
        <v>236</v>
      </c>
      <c r="B238" s="137" t="s">
        <v>134</v>
      </c>
      <c r="C238" s="183" t="s">
        <v>564</v>
      </c>
      <c r="D238" s="158">
        <v>15000</v>
      </c>
      <c r="E238" s="158"/>
      <c r="F238" s="158">
        <f t="shared" si="17"/>
        <v>15000</v>
      </c>
      <c r="G238" s="158">
        <v>750</v>
      </c>
      <c r="H238" s="158"/>
      <c r="I238" s="158"/>
      <c r="J238" s="158"/>
      <c r="K238" s="223"/>
      <c r="L238" s="158"/>
      <c r="M238" s="158"/>
      <c r="N238" s="158"/>
      <c r="O238" s="223"/>
      <c r="P238" s="158"/>
      <c r="Q238" s="222">
        <f t="shared" si="18"/>
        <v>750</v>
      </c>
      <c r="R238" s="222">
        <f t="shared" si="16"/>
        <v>14250</v>
      </c>
      <c r="S238" s="216"/>
      <c r="T238" s="213"/>
      <c r="U238" s="213"/>
    </row>
    <row r="239" spans="1:21" ht="21.75" customHeight="1">
      <c r="A239" s="156">
        <v>237</v>
      </c>
      <c r="B239" s="137" t="s">
        <v>135</v>
      </c>
      <c r="C239" s="183" t="s">
        <v>565</v>
      </c>
      <c r="D239" s="158">
        <v>15000</v>
      </c>
      <c r="E239" s="158"/>
      <c r="F239" s="158">
        <f t="shared" si="17"/>
        <v>15000</v>
      </c>
      <c r="G239" s="158">
        <v>750</v>
      </c>
      <c r="H239" s="158"/>
      <c r="I239" s="158"/>
      <c r="J239" s="158"/>
      <c r="K239" s="223"/>
      <c r="L239" s="158"/>
      <c r="M239" s="158"/>
      <c r="N239" s="158"/>
      <c r="O239" s="223"/>
      <c r="P239" s="158"/>
      <c r="Q239" s="222">
        <f t="shared" si="18"/>
        <v>750</v>
      </c>
      <c r="R239" s="222">
        <f t="shared" si="16"/>
        <v>14250</v>
      </c>
      <c r="S239" s="216"/>
      <c r="T239" s="213"/>
      <c r="U239" s="213"/>
    </row>
    <row r="240" spans="1:21" ht="21.75" customHeight="1">
      <c r="A240" s="156">
        <v>238</v>
      </c>
      <c r="B240" s="137" t="s">
        <v>155</v>
      </c>
      <c r="C240" s="165" t="s">
        <v>566</v>
      </c>
      <c r="D240" s="158">
        <v>15000</v>
      </c>
      <c r="E240" s="158"/>
      <c r="F240" s="158">
        <f t="shared" si="17"/>
        <v>15000</v>
      </c>
      <c r="G240" s="158">
        <v>750</v>
      </c>
      <c r="H240" s="158"/>
      <c r="I240" s="158"/>
      <c r="J240" s="158"/>
      <c r="K240" s="158"/>
      <c r="L240" s="158"/>
      <c r="M240" s="158"/>
      <c r="N240" s="158"/>
      <c r="O240" s="223"/>
      <c r="P240" s="158"/>
      <c r="Q240" s="222">
        <f t="shared" si="18"/>
        <v>750</v>
      </c>
      <c r="R240" s="222">
        <f t="shared" si="16"/>
        <v>14250</v>
      </c>
      <c r="S240" s="216"/>
      <c r="T240" s="213"/>
      <c r="U240" s="213"/>
    </row>
    <row r="241" spans="1:21" ht="21.75" customHeight="1">
      <c r="A241" s="156">
        <v>239</v>
      </c>
      <c r="B241" s="238" t="s">
        <v>157</v>
      </c>
      <c r="C241" s="165" t="s">
        <v>567</v>
      </c>
      <c r="D241" s="158">
        <v>15000</v>
      </c>
      <c r="E241" s="158"/>
      <c r="F241" s="158">
        <f t="shared" si="17"/>
        <v>15000</v>
      </c>
      <c r="G241" s="158">
        <v>750</v>
      </c>
      <c r="H241" s="218">
        <v>3584</v>
      </c>
      <c r="I241" s="158"/>
      <c r="J241" s="158"/>
      <c r="K241" s="158"/>
      <c r="L241" s="158"/>
      <c r="M241" s="158"/>
      <c r="N241" s="158"/>
      <c r="O241" s="223"/>
      <c r="P241" s="158"/>
      <c r="Q241" s="222">
        <f t="shared" si="18"/>
        <v>4334</v>
      </c>
      <c r="R241" s="222">
        <f t="shared" si="16"/>
        <v>10666</v>
      </c>
      <c r="S241" s="216"/>
      <c r="T241" s="213"/>
      <c r="U241" s="213"/>
    </row>
    <row r="242" spans="1:21" ht="21.75" customHeight="1">
      <c r="A242" s="156">
        <v>240</v>
      </c>
      <c r="B242" s="137" t="s">
        <v>145</v>
      </c>
      <c r="C242" s="165" t="s">
        <v>568</v>
      </c>
      <c r="D242" s="158">
        <v>15000</v>
      </c>
      <c r="E242" s="158"/>
      <c r="F242" s="158">
        <f t="shared" si="17"/>
        <v>15000</v>
      </c>
      <c r="G242" s="158">
        <v>750</v>
      </c>
      <c r="H242" s="158"/>
      <c r="I242" s="158"/>
      <c r="J242" s="158"/>
      <c r="K242" s="158"/>
      <c r="L242" s="158"/>
      <c r="M242" s="158"/>
      <c r="N242" s="158"/>
      <c r="O242" s="223"/>
      <c r="P242" s="158"/>
      <c r="Q242" s="222">
        <f t="shared" si="18"/>
        <v>750</v>
      </c>
      <c r="R242" s="222">
        <f t="shared" si="16"/>
        <v>14250</v>
      </c>
      <c r="S242" s="216"/>
      <c r="T242" s="213"/>
      <c r="U242" s="213"/>
    </row>
    <row r="243" spans="1:21" ht="21.75" customHeight="1">
      <c r="A243" s="156">
        <v>241</v>
      </c>
      <c r="B243" s="137" t="s">
        <v>146</v>
      </c>
      <c r="C243" s="165" t="s">
        <v>569</v>
      </c>
      <c r="D243" s="158">
        <v>15000</v>
      </c>
      <c r="E243" s="158"/>
      <c r="F243" s="158">
        <f t="shared" si="17"/>
        <v>15000</v>
      </c>
      <c r="G243" s="158">
        <v>750</v>
      </c>
      <c r="H243" s="158"/>
      <c r="I243" s="158"/>
      <c r="J243" s="158"/>
      <c r="K243" s="158"/>
      <c r="L243" s="158"/>
      <c r="M243" s="158"/>
      <c r="N243" s="158"/>
      <c r="O243" s="223"/>
      <c r="P243" s="158"/>
      <c r="Q243" s="222">
        <f t="shared" si="18"/>
        <v>750</v>
      </c>
      <c r="R243" s="222">
        <f t="shared" si="16"/>
        <v>14250</v>
      </c>
      <c r="S243" s="216"/>
      <c r="T243" s="213"/>
      <c r="U243" s="213"/>
    </row>
    <row r="244" spans="1:21" ht="21.75" customHeight="1">
      <c r="A244" s="156">
        <v>242</v>
      </c>
      <c r="B244" s="137" t="s">
        <v>147</v>
      </c>
      <c r="C244" s="165" t="s">
        <v>570</v>
      </c>
      <c r="D244" s="158">
        <v>15000</v>
      </c>
      <c r="E244" s="158"/>
      <c r="F244" s="158">
        <f t="shared" si="17"/>
        <v>15000</v>
      </c>
      <c r="G244" s="158">
        <v>750</v>
      </c>
      <c r="H244" s="158"/>
      <c r="I244" s="158"/>
      <c r="J244" s="158"/>
      <c r="K244" s="158"/>
      <c r="L244" s="158"/>
      <c r="M244" s="158"/>
      <c r="N244" s="158"/>
      <c r="O244" s="223"/>
      <c r="P244" s="158"/>
      <c r="Q244" s="222">
        <f>SUM(G244:O244)</f>
        <v>750</v>
      </c>
      <c r="R244" s="222">
        <f t="shared" si="16"/>
        <v>14250</v>
      </c>
      <c r="S244" s="216"/>
      <c r="T244" s="213"/>
      <c r="U244" s="213"/>
    </row>
    <row r="245" spans="1:21" ht="21.75" customHeight="1">
      <c r="A245" s="156">
        <v>243</v>
      </c>
      <c r="B245" s="137" t="s">
        <v>148</v>
      </c>
      <c r="C245" s="165" t="s">
        <v>571</v>
      </c>
      <c r="D245" s="158">
        <v>15000</v>
      </c>
      <c r="E245" s="158"/>
      <c r="F245" s="158">
        <f>SUM(D245:E245)</f>
        <v>15000</v>
      </c>
      <c r="G245" s="158">
        <v>750</v>
      </c>
      <c r="H245" s="158"/>
      <c r="I245" s="158"/>
      <c r="J245" s="158"/>
      <c r="K245" s="158"/>
      <c r="L245" s="158"/>
      <c r="M245" s="158"/>
      <c r="N245" s="158"/>
      <c r="O245" s="223"/>
      <c r="P245" s="158"/>
      <c r="Q245" s="222">
        <f>SUM(G245:O245)</f>
        <v>750</v>
      </c>
      <c r="R245" s="222">
        <f t="shared" si="16"/>
        <v>14250</v>
      </c>
      <c r="S245" s="216"/>
      <c r="T245" s="213"/>
      <c r="U245" s="213"/>
    </row>
    <row r="246" spans="1:21" ht="21.75" customHeight="1">
      <c r="A246" s="156">
        <v>244</v>
      </c>
      <c r="B246" s="137" t="s">
        <v>150</v>
      </c>
      <c r="C246" s="165" t="s">
        <v>572</v>
      </c>
      <c r="D246" s="158">
        <v>15000</v>
      </c>
      <c r="E246" s="158"/>
      <c r="F246" s="158">
        <f>SUM(D246:E246)</f>
        <v>15000</v>
      </c>
      <c r="G246" s="158">
        <v>750</v>
      </c>
      <c r="H246" s="158"/>
      <c r="I246" s="158"/>
      <c r="J246" s="158"/>
      <c r="K246" s="158"/>
      <c r="L246" s="158"/>
      <c r="M246" s="158"/>
      <c r="N246" s="158"/>
      <c r="O246" s="223"/>
      <c r="P246" s="158"/>
      <c r="Q246" s="222">
        <f>SUM(G246:O246)</f>
        <v>750</v>
      </c>
      <c r="R246" s="222">
        <f>F246-Q246</f>
        <v>14250</v>
      </c>
      <c r="S246" s="216"/>
      <c r="T246" s="213"/>
      <c r="U246" s="213"/>
    </row>
    <row r="247" spans="1:21" ht="21.75" customHeight="1">
      <c r="A247" s="156">
        <v>245</v>
      </c>
      <c r="B247" s="238" t="s">
        <v>154</v>
      </c>
      <c r="C247" s="165" t="s">
        <v>573</v>
      </c>
      <c r="D247" s="158">
        <v>15000</v>
      </c>
      <c r="E247" s="158"/>
      <c r="F247" s="158">
        <f>SUM(D247:E247)</f>
        <v>15000</v>
      </c>
      <c r="G247" s="158">
        <v>750</v>
      </c>
      <c r="H247" s="158"/>
      <c r="I247" s="158"/>
      <c r="J247" s="158"/>
      <c r="K247" s="158"/>
      <c r="L247" s="158"/>
      <c r="M247" s="158"/>
      <c r="N247" s="158"/>
      <c r="O247" s="223"/>
      <c r="P247" s="158"/>
      <c r="Q247" s="222">
        <f>SUM(G247:O247)</f>
        <v>750</v>
      </c>
      <c r="R247" s="222">
        <f>F247-Q247</f>
        <v>14250</v>
      </c>
      <c r="S247" s="216"/>
      <c r="T247" s="213"/>
      <c r="U247" s="213"/>
    </row>
    <row r="248" spans="1:21" ht="21.75" customHeight="1">
      <c r="A248" s="156">
        <v>246</v>
      </c>
      <c r="B248" s="137" t="s">
        <v>397</v>
      </c>
      <c r="C248" s="165" t="s">
        <v>574</v>
      </c>
      <c r="D248" s="158">
        <v>15000</v>
      </c>
      <c r="E248" s="158"/>
      <c r="F248" s="158">
        <f aca="true" t="shared" si="19" ref="F248:F257">SUM(D248:E248)</f>
        <v>15000</v>
      </c>
      <c r="G248" s="158">
        <v>750</v>
      </c>
      <c r="H248" s="158"/>
      <c r="I248" s="158"/>
      <c r="J248" s="158"/>
      <c r="K248" s="158"/>
      <c r="L248" s="158"/>
      <c r="M248" s="158"/>
      <c r="N248" s="158"/>
      <c r="O248" s="223"/>
      <c r="P248" s="158"/>
      <c r="Q248" s="222">
        <f aca="true" t="shared" si="20" ref="Q248:Q257">SUM(G248:O248)</f>
        <v>750</v>
      </c>
      <c r="R248" s="222">
        <f aca="true" t="shared" si="21" ref="R248:R257">F248-Q248</f>
        <v>14250</v>
      </c>
      <c r="S248" s="216"/>
      <c r="T248" s="213"/>
      <c r="U248" s="213"/>
    </row>
    <row r="249" spans="1:21" ht="21.75" customHeight="1">
      <c r="A249" s="156">
        <v>247</v>
      </c>
      <c r="B249" s="137" t="s">
        <v>398</v>
      </c>
      <c r="C249" s="165" t="s">
        <v>575</v>
      </c>
      <c r="D249" s="158">
        <v>15000</v>
      </c>
      <c r="E249" s="158"/>
      <c r="F249" s="158">
        <f t="shared" si="19"/>
        <v>15000</v>
      </c>
      <c r="G249" s="158">
        <v>750</v>
      </c>
      <c r="H249" s="158"/>
      <c r="I249" s="158"/>
      <c r="J249" s="158"/>
      <c r="K249" s="158"/>
      <c r="L249" s="158"/>
      <c r="M249" s="158"/>
      <c r="N249" s="158"/>
      <c r="O249" s="223"/>
      <c r="P249" s="158"/>
      <c r="Q249" s="222">
        <f t="shared" si="20"/>
        <v>750</v>
      </c>
      <c r="R249" s="222">
        <f t="shared" si="21"/>
        <v>14250</v>
      </c>
      <c r="S249" s="216"/>
      <c r="T249" s="213"/>
      <c r="U249" s="213"/>
    </row>
    <row r="250" spans="1:21" ht="21.75" customHeight="1">
      <c r="A250" s="156">
        <v>248</v>
      </c>
      <c r="B250" s="137" t="s">
        <v>399</v>
      </c>
      <c r="C250" s="165" t="s">
        <v>576</v>
      </c>
      <c r="D250" s="158">
        <v>15000</v>
      </c>
      <c r="E250" s="158"/>
      <c r="F250" s="158">
        <f t="shared" si="19"/>
        <v>15000</v>
      </c>
      <c r="G250" s="158">
        <v>750</v>
      </c>
      <c r="H250" s="158"/>
      <c r="I250" s="158"/>
      <c r="J250" s="158"/>
      <c r="K250" s="158"/>
      <c r="L250" s="158"/>
      <c r="M250" s="158"/>
      <c r="N250" s="158"/>
      <c r="O250" s="223"/>
      <c r="P250" s="158"/>
      <c r="Q250" s="222">
        <f t="shared" si="20"/>
        <v>750</v>
      </c>
      <c r="R250" s="222">
        <f t="shared" si="21"/>
        <v>14250</v>
      </c>
      <c r="S250" s="216"/>
      <c r="T250" s="213"/>
      <c r="U250" s="213"/>
    </row>
    <row r="251" spans="1:21" ht="21.75" customHeight="1">
      <c r="A251" s="156">
        <v>249</v>
      </c>
      <c r="B251" s="137" t="s">
        <v>400</v>
      </c>
      <c r="C251" s="165" t="s">
        <v>577</v>
      </c>
      <c r="D251" s="158">
        <v>15000</v>
      </c>
      <c r="E251" s="158"/>
      <c r="F251" s="158">
        <f t="shared" si="19"/>
        <v>15000</v>
      </c>
      <c r="G251" s="158">
        <v>750</v>
      </c>
      <c r="H251" s="158"/>
      <c r="I251" s="158"/>
      <c r="J251" s="158"/>
      <c r="K251" s="158"/>
      <c r="L251" s="158"/>
      <c r="M251" s="158"/>
      <c r="N251" s="158"/>
      <c r="O251" s="223"/>
      <c r="P251" s="158"/>
      <c r="Q251" s="222">
        <f t="shared" si="20"/>
        <v>750</v>
      </c>
      <c r="R251" s="222">
        <f t="shared" si="21"/>
        <v>14250</v>
      </c>
      <c r="S251" s="216"/>
      <c r="T251" s="213"/>
      <c r="U251" s="213"/>
    </row>
    <row r="252" spans="1:21" ht="21.75" customHeight="1">
      <c r="A252" s="156">
        <v>250</v>
      </c>
      <c r="B252" s="137" t="s">
        <v>401</v>
      </c>
      <c r="C252" s="165" t="s">
        <v>578</v>
      </c>
      <c r="D252" s="158">
        <v>15000</v>
      </c>
      <c r="E252" s="158"/>
      <c r="F252" s="158">
        <f t="shared" si="19"/>
        <v>15000</v>
      </c>
      <c r="G252" s="158">
        <v>750</v>
      </c>
      <c r="H252" s="158"/>
      <c r="I252" s="158"/>
      <c r="J252" s="158"/>
      <c r="K252" s="158"/>
      <c r="L252" s="158"/>
      <c r="M252" s="158"/>
      <c r="N252" s="158"/>
      <c r="O252" s="223"/>
      <c r="P252" s="158"/>
      <c r="Q252" s="222">
        <f t="shared" si="20"/>
        <v>750</v>
      </c>
      <c r="R252" s="222">
        <f t="shared" si="21"/>
        <v>14250</v>
      </c>
      <c r="S252" s="216"/>
      <c r="T252" s="213"/>
      <c r="U252" s="213"/>
    </row>
    <row r="253" spans="1:21" ht="21.75" customHeight="1">
      <c r="A253" s="156">
        <v>251</v>
      </c>
      <c r="B253" s="137" t="s">
        <v>402</v>
      </c>
      <c r="C253" s="165" t="s">
        <v>579</v>
      </c>
      <c r="D253" s="158">
        <v>15000</v>
      </c>
      <c r="E253" s="158"/>
      <c r="F253" s="158">
        <f t="shared" si="19"/>
        <v>15000</v>
      </c>
      <c r="G253" s="158">
        <v>750</v>
      </c>
      <c r="H253" s="158"/>
      <c r="I253" s="158"/>
      <c r="J253" s="158"/>
      <c r="K253" s="158"/>
      <c r="L253" s="158"/>
      <c r="M253" s="158"/>
      <c r="N253" s="158"/>
      <c r="O253" s="223"/>
      <c r="P253" s="158"/>
      <c r="Q253" s="222">
        <f t="shared" si="20"/>
        <v>750</v>
      </c>
      <c r="R253" s="222">
        <f t="shared" si="21"/>
        <v>14250</v>
      </c>
      <c r="S253" s="216"/>
      <c r="T253" s="213"/>
      <c r="U253" s="213"/>
    </row>
    <row r="254" spans="1:21" ht="21.75" customHeight="1">
      <c r="A254" s="156">
        <v>252</v>
      </c>
      <c r="B254" s="137" t="s">
        <v>403</v>
      </c>
      <c r="C254" s="165" t="s">
        <v>580</v>
      </c>
      <c r="D254" s="158">
        <v>15000</v>
      </c>
      <c r="E254" s="158"/>
      <c r="F254" s="158">
        <f t="shared" si="19"/>
        <v>15000</v>
      </c>
      <c r="G254" s="158">
        <v>750</v>
      </c>
      <c r="H254" s="158"/>
      <c r="I254" s="158"/>
      <c r="J254" s="158"/>
      <c r="K254" s="158"/>
      <c r="L254" s="158"/>
      <c r="M254" s="158"/>
      <c r="N254" s="158"/>
      <c r="O254" s="223"/>
      <c r="P254" s="158"/>
      <c r="Q254" s="222">
        <f t="shared" si="20"/>
        <v>750</v>
      </c>
      <c r="R254" s="222">
        <f t="shared" si="21"/>
        <v>14250</v>
      </c>
      <c r="S254" s="216"/>
      <c r="T254" s="213"/>
      <c r="U254" s="213"/>
    </row>
    <row r="255" spans="1:21" ht="21.75" customHeight="1">
      <c r="A255" s="156">
        <v>253</v>
      </c>
      <c r="B255" s="137" t="s">
        <v>404</v>
      </c>
      <c r="C255" s="165" t="s">
        <v>581</v>
      </c>
      <c r="D255" s="158">
        <v>15000</v>
      </c>
      <c r="E255" s="158"/>
      <c r="F255" s="158">
        <f t="shared" si="19"/>
        <v>15000</v>
      </c>
      <c r="G255" s="158">
        <v>750</v>
      </c>
      <c r="H255" s="158"/>
      <c r="I255" s="158"/>
      <c r="J255" s="158"/>
      <c r="K255" s="158"/>
      <c r="L255" s="158"/>
      <c r="M255" s="158"/>
      <c r="N255" s="158"/>
      <c r="O255" s="223"/>
      <c r="P255" s="158"/>
      <c r="Q255" s="222">
        <f t="shared" si="20"/>
        <v>750</v>
      </c>
      <c r="R255" s="222">
        <f t="shared" si="21"/>
        <v>14250</v>
      </c>
      <c r="S255" s="216"/>
      <c r="T255" s="213"/>
      <c r="U255" s="213"/>
    </row>
    <row r="256" spans="1:21" ht="21.75" customHeight="1">
      <c r="A256" s="156">
        <v>254</v>
      </c>
      <c r="B256" s="137" t="s">
        <v>405</v>
      </c>
      <c r="C256" s="165" t="s">
        <v>582</v>
      </c>
      <c r="D256" s="158">
        <v>15000</v>
      </c>
      <c r="E256" s="158"/>
      <c r="F256" s="158">
        <f t="shared" si="19"/>
        <v>15000</v>
      </c>
      <c r="G256" s="158">
        <v>750</v>
      </c>
      <c r="H256" s="158"/>
      <c r="I256" s="158"/>
      <c r="J256" s="158"/>
      <c r="K256" s="158"/>
      <c r="L256" s="158"/>
      <c r="M256" s="158"/>
      <c r="N256" s="158"/>
      <c r="O256" s="223"/>
      <c r="P256" s="158"/>
      <c r="Q256" s="222">
        <f t="shared" si="20"/>
        <v>750</v>
      </c>
      <c r="R256" s="222">
        <f t="shared" si="21"/>
        <v>14250</v>
      </c>
      <c r="S256" s="216"/>
      <c r="T256" s="213"/>
      <c r="U256" s="213"/>
    </row>
    <row r="257" spans="1:21" ht="21.75" customHeight="1">
      <c r="A257" s="156">
        <v>255</v>
      </c>
      <c r="B257" s="137" t="s">
        <v>406</v>
      </c>
      <c r="C257" s="165" t="s">
        <v>583</v>
      </c>
      <c r="D257" s="158">
        <v>15000</v>
      </c>
      <c r="E257" s="158"/>
      <c r="F257" s="158">
        <f t="shared" si="19"/>
        <v>15000</v>
      </c>
      <c r="G257" s="158">
        <v>750</v>
      </c>
      <c r="H257" s="158"/>
      <c r="I257" s="158"/>
      <c r="J257" s="158"/>
      <c r="K257" s="158"/>
      <c r="L257" s="158"/>
      <c r="M257" s="158"/>
      <c r="N257" s="158"/>
      <c r="O257" s="223"/>
      <c r="P257" s="158"/>
      <c r="Q257" s="222">
        <f t="shared" si="20"/>
        <v>750</v>
      </c>
      <c r="R257" s="222">
        <f t="shared" si="21"/>
        <v>14250</v>
      </c>
      <c r="S257" s="216"/>
      <c r="T257" s="213"/>
      <c r="U257" s="213"/>
    </row>
    <row r="258" spans="1:21" ht="21.75" customHeight="1">
      <c r="A258" s="156">
        <v>256</v>
      </c>
      <c r="B258" s="137" t="s">
        <v>412</v>
      </c>
      <c r="C258" s="165" t="s">
        <v>584</v>
      </c>
      <c r="D258" s="158">
        <v>15000</v>
      </c>
      <c r="E258" s="158"/>
      <c r="F258" s="158">
        <f>SUM(D258:E258)</f>
        <v>15000</v>
      </c>
      <c r="G258" s="158">
        <v>750</v>
      </c>
      <c r="H258" s="158"/>
      <c r="I258" s="158"/>
      <c r="J258" s="158"/>
      <c r="K258" s="158"/>
      <c r="L258" s="158"/>
      <c r="M258" s="158"/>
      <c r="N258" s="158"/>
      <c r="O258" s="223"/>
      <c r="P258" s="158"/>
      <c r="Q258" s="222">
        <f>SUM(G258:O258)</f>
        <v>750</v>
      </c>
      <c r="R258" s="222">
        <f>F258-Q258</f>
        <v>14250</v>
      </c>
      <c r="S258" s="216"/>
      <c r="T258" s="213"/>
      <c r="U258" s="213"/>
    </row>
    <row r="259" spans="1:21" ht="22.5" customHeight="1">
      <c r="A259" s="156">
        <v>257</v>
      </c>
      <c r="B259" s="136" t="s">
        <v>344</v>
      </c>
      <c r="C259" s="165" t="s">
        <v>585</v>
      </c>
      <c r="D259" s="158">
        <v>15000</v>
      </c>
      <c r="E259" s="158"/>
      <c r="F259" s="158">
        <f>SUM(D259:E259)</f>
        <v>15000</v>
      </c>
      <c r="G259" s="158">
        <v>750</v>
      </c>
      <c r="H259" s="158"/>
      <c r="I259" s="158"/>
      <c r="J259" s="158"/>
      <c r="K259" s="158"/>
      <c r="L259" s="158"/>
      <c r="M259" s="158"/>
      <c r="N259" s="158"/>
      <c r="O259" s="223"/>
      <c r="P259" s="158"/>
      <c r="Q259" s="222">
        <f aca="true" t="shared" si="22" ref="Q259:Q321">SUM(G259:O259)</f>
        <v>750</v>
      </c>
      <c r="R259" s="222">
        <f aca="true" t="shared" si="23" ref="R259:R321">F259-Q259</f>
        <v>14250</v>
      </c>
      <c r="S259" s="216"/>
      <c r="T259" s="213"/>
      <c r="U259" s="213"/>
    </row>
    <row r="260" spans="1:21" ht="22.5" customHeight="1">
      <c r="A260" s="156">
        <v>258</v>
      </c>
      <c r="B260" s="137" t="s">
        <v>814</v>
      </c>
      <c r="C260" s="165" t="s">
        <v>586</v>
      </c>
      <c r="D260" s="158">
        <v>15000</v>
      </c>
      <c r="E260" s="158"/>
      <c r="F260" s="158">
        <f aca="true" t="shared" si="24" ref="F260:F277">SUM(D260:E260)</f>
        <v>15000</v>
      </c>
      <c r="G260" s="158">
        <v>750</v>
      </c>
      <c r="H260" s="158"/>
      <c r="I260" s="158"/>
      <c r="J260" s="158"/>
      <c r="K260" s="158"/>
      <c r="L260" s="158"/>
      <c r="M260" s="158"/>
      <c r="N260" s="158"/>
      <c r="O260" s="223"/>
      <c r="P260" s="158"/>
      <c r="Q260" s="222">
        <f t="shared" si="22"/>
        <v>750</v>
      </c>
      <c r="R260" s="222">
        <f t="shared" si="23"/>
        <v>14250</v>
      </c>
      <c r="S260" s="216"/>
      <c r="T260" s="213"/>
      <c r="U260" s="213"/>
    </row>
    <row r="261" spans="1:21" ht="21.75" customHeight="1">
      <c r="A261" s="156">
        <v>259</v>
      </c>
      <c r="B261" s="137" t="s">
        <v>345</v>
      </c>
      <c r="C261" s="165" t="s">
        <v>587</v>
      </c>
      <c r="D261" s="158">
        <v>15000</v>
      </c>
      <c r="E261" s="158"/>
      <c r="F261" s="158">
        <f t="shared" si="24"/>
        <v>15000</v>
      </c>
      <c r="G261" s="158">
        <v>750</v>
      </c>
      <c r="H261" s="158"/>
      <c r="I261" s="158"/>
      <c r="J261" s="158"/>
      <c r="K261" s="158"/>
      <c r="L261" s="158"/>
      <c r="M261" s="158"/>
      <c r="N261" s="158"/>
      <c r="O261" s="223"/>
      <c r="P261" s="158"/>
      <c r="Q261" s="222">
        <f t="shared" si="22"/>
        <v>750</v>
      </c>
      <c r="R261" s="222">
        <f t="shared" si="23"/>
        <v>14250</v>
      </c>
      <c r="S261" s="216"/>
      <c r="T261" s="213"/>
      <c r="U261" s="213"/>
    </row>
    <row r="262" spans="1:21" ht="18.75" customHeight="1">
      <c r="A262" s="156">
        <v>260</v>
      </c>
      <c r="B262" s="136" t="s">
        <v>346</v>
      </c>
      <c r="C262" s="165" t="s">
        <v>588</v>
      </c>
      <c r="D262" s="158">
        <v>15000</v>
      </c>
      <c r="E262" s="158"/>
      <c r="F262" s="158">
        <f t="shared" si="24"/>
        <v>15000</v>
      </c>
      <c r="G262" s="158">
        <v>750</v>
      </c>
      <c r="H262" s="158"/>
      <c r="I262" s="158"/>
      <c r="J262" s="158"/>
      <c r="K262" s="158"/>
      <c r="L262" s="158"/>
      <c r="M262" s="158"/>
      <c r="N262" s="158"/>
      <c r="O262" s="223"/>
      <c r="P262" s="158"/>
      <c r="Q262" s="222">
        <f t="shared" si="22"/>
        <v>750</v>
      </c>
      <c r="R262" s="222">
        <f t="shared" si="23"/>
        <v>14250</v>
      </c>
      <c r="S262" s="216"/>
      <c r="T262" s="213"/>
      <c r="U262" s="213"/>
    </row>
    <row r="263" spans="1:21" ht="20.25" customHeight="1">
      <c r="A263" s="156">
        <v>261</v>
      </c>
      <c r="B263" s="137" t="s">
        <v>347</v>
      </c>
      <c r="C263" s="165" t="s">
        <v>589</v>
      </c>
      <c r="D263" s="158">
        <v>15000</v>
      </c>
      <c r="E263" s="158"/>
      <c r="F263" s="158">
        <f t="shared" si="24"/>
        <v>15000</v>
      </c>
      <c r="G263" s="158">
        <v>750</v>
      </c>
      <c r="H263" s="158"/>
      <c r="I263" s="158"/>
      <c r="J263" s="158"/>
      <c r="K263" s="158"/>
      <c r="L263" s="158"/>
      <c r="M263" s="158"/>
      <c r="N263" s="158"/>
      <c r="O263" s="223"/>
      <c r="P263" s="158"/>
      <c r="Q263" s="222">
        <f t="shared" si="22"/>
        <v>750</v>
      </c>
      <c r="R263" s="222">
        <f t="shared" si="23"/>
        <v>14250</v>
      </c>
      <c r="S263" s="216"/>
      <c r="T263" s="213"/>
      <c r="U263" s="213"/>
    </row>
    <row r="264" spans="1:21" ht="20.25" customHeight="1">
      <c r="A264" s="156">
        <v>262</v>
      </c>
      <c r="B264" s="137" t="s">
        <v>348</v>
      </c>
      <c r="C264" s="165" t="s">
        <v>590</v>
      </c>
      <c r="D264" s="158">
        <v>15000</v>
      </c>
      <c r="E264" s="158"/>
      <c r="F264" s="158">
        <f t="shared" si="24"/>
        <v>15000</v>
      </c>
      <c r="G264" s="158">
        <v>750</v>
      </c>
      <c r="H264" s="158"/>
      <c r="I264" s="158"/>
      <c r="J264" s="158"/>
      <c r="K264" s="158"/>
      <c r="L264" s="158"/>
      <c r="M264" s="158"/>
      <c r="N264" s="158"/>
      <c r="O264" s="223"/>
      <c r="P264" s="158"/>
      <c r="Q264" s="222">
        <f t="shared" si="22"/>
        <v>750</v>
      </c>
      <c r="R264" s="222">
        <f t="shared" si="23"/>
        <v>14250</v>
      </c>
      <c r="S264" s="216"/>
      <c r="T264" s="213"/>
      <c r="U264" s="213"/>
    </row>
    <row r="265" spans="1:21" ht="20.25" customHeight="1">
      <c r="A265" s="156">
        <v>263</v>
      </c>
      <c r="B265" s="137" t="s">
        <v>349</v>
      </c>
      <c r="C265" s="165" t="s">
        <v>591</v>
      </c>
      <c r="D265" s="158">
        <v>15000</v>
      </c>
      <c r="E265" s="158"/>
      <c r="F265" s="158">
        <f t="shared" si="24"/>
        <v>15000</v>
      </c>
      <c r="G265" s="158">
        <v>750</v>
      </c>
      <c r="H265" s="158"/>
      <c r="I265" s="158"/>
      <c r="J265" s="158"/>
      <c r="K265" s="158"/>
      <c r="L265" s="158"/>
      <c r="M265" s="158"/>
      <c r="N265" s="158"/>
      <c r="O265" s="223"/>
      <c r="P265" s="158"/>
      <c r="Q265" s="222">
        <f t="shared" si="22"/>
        <v>750</v>
      </c>
      <c r="R265" s="222">
        <f t="shared" si="23"/>
        <v>14250</v>
      </c>
      <c r="S265" s="216"/>
      <c r="T265" s="213"/>
      <c r="U265" s="213"/>
    </row>
    <row r="266" spans="1:21" ht="22.5" customHeight="1">
      <c r="A266" s="156">
        <v>264</v>
      </c>
      <c r="B266" s="137" t="s">
        <v>350</v>
      </c>
      <c r="C266" s="165" t="s">
        <v>592</v>
      </c>
      <c r="D266" s="158">
        <v>15000</v>
      </c>
      <c r="E266" s="158"/>
      <c r="F266" s="158">
        <f t="shared" si="24"/>
        <v>15000</v>
      </c>
      <c r="G266" s="158">
        <v>750</v>
      </c>
      <c r="H266" s="158"/>
      <c r="I266" s="158"/>
      <c r="J266" s="158"/>
      <c r="K266" s="158"/>
      <c r="L266" s="158"/>
      <c r="M266" s="158"/>
      <c r="N266" s="158"/>
      <c r="O266" s="223"/>
      <c r="P266" s="158"/>
      <c r="Q266" s="222">
        <f t="shared" si="22"/>
        <v>750</v>
      </c>
      <c r="R266" s="222">
        <f t="shared" si="23"/>
        <v>14250</v>
      </c>
      <c r="S266" s="216"/>
      <c r="T266" s="213"/>
      <c r="U266" s="213"/>
    </row>
    <row r="267" spans="1:21" ht="20.25" customHeight="1">
      <c r="A267" s="156">
        <v>265</v>
      </c>
      <c r="B267" s="136" t="s">
        <v>351</v>
      </c>
      <c r="C267" s="165" t="s">
        <v>593</v>
      </c>
      <c r="D267" s="158">
        <v>15000</v>
      </c>
      <c r="E267" s="158"/>
      <c r="F267" s="158">
        <f t="shared" si="24"/>
        <v>15000</v>
      </c>
      <c r="G267" s="158">
        <v>750</v>
      </c>
      <c r="H267" s="158"/>
      <c r="I267" s="226">
        <f>1900</f>
        <v>1900</v>
      </c>
      <c r="J267" s="158"/>
      <c r="K267" s="158"/>
      <c r="L267" s="158"/>
      <c r="M267" s="158"/>
      <c r="N267" s="158"/>
      <c r="O267" s="223"/>
      <c r="P267" s="158"/>
      <c r="Q267" s="222">
        <f t="shared" si="22"/>
        <v>2650</v>
      </c>
      <c r="R267" s="222">
        <f t="shared" si="23"/>
        <v>12350</v>
      </c>
      <c r="S267" s="216"/>
      <c r="T267" s="213"/>
      <c r="U267" s="213"/>
    </row>
    <row r="268" spans="1:21" ht="21.75" customHeight="1">
      <c r="A268" s="156">
        <v>266</v>
      </c>
      <c r="B268" s="136" t="s">
        <v>352</v>
      </c>
      <c r="C268" s="165" t="s">
        <v>594</v>
      </c>
      <c r="D268" s="158">
        <v>15000</v>
      </c>
      <c r="E268" s="158"/>
      <c r="F268" s="158">
        <f t="shared" si="24"/>
        <v>15000</v>
      </c>
      <c r="G268" s="158">
        <v>750</v>
      </c>
      <c r="H268" s="218">
        <f>3800</f>
        <v>3800</v>
      </c>
      <c r="I268" s="158"/>
      <c r="J268" s="158"/>
      <c r="K268" s="158"/>
      <c r="L268" s="158"/>
      <c r="M268" s="158"/>
      <c r="N268" s="158"/>
      <c r="O268" s="223"/>
      <c r="P268" s="158"/>
      <c r="Q268" s="222">
        <f t="shared" si="22"/>
        <v>4550</v>
      </c>
      <c r="R268" s="222">
        <f t="shared" si="23"/>
        <v>10450</v>
      </c>
      <c r="S268" s="216"/>
      <c r="T268" s="213"/>
      <c r="U268" s="213"/>
    </row>
    <row r="269" spans="1:21" ht="19.5" customHeight="1">
      <c r="A269" s="156">
        <v>267</v>
      </c>
      <c r="B269" s="136" t="s">
        <v>353</v>
      </c>
      <c r="C269" s="165" t="s">
        <v>595</v>
      </c>
      <c r="D269" s="158">
        <v>15000</v>
      </c>
      <c r="E269" s="158"/>
      <c r="F269" s="158">
        <f t="shared" si="24"/>
        <v>15000</v>
      </c>
      <c r="G269" s="158">
        <v>750</v>
      </c>
      <c r="H269" s="158"/>
      <c r="I269" s="158"/>
      <c r="J269" s="158"/>
      <c r="K269" s="158"/>
      <c r="L269" s="158"/>
      <c r="M269" s="158"/>
      <c r="N269" s="158"/>
      <c r="O269" s="223"/>
      <c r="P269" s="158"/>
      <c r="Q269" s="222">
        <f t="shared" si="22"/>
        <v>750</v>
      </c>
      <c r="R269" s="222">
        <f t="shared" si="23"/>
        <v>14250</v>
      </c>
      <c r="S269" s="216"/>
      <c r="T269" s="213"/>
      <c r="U269" s="213"/>
    </row>
    <row r="270" spans="1:21" ht="20.25" customHeight="1">
      <c r="A270" s="156">
        <v>268</v>
      </c>
      <c r="B270" s="136" t="s">
        <v>354</v>
      </c>
      <c r="C270" s="165" t="s">
        <v>596</v>
      </c>
      <c r="D270" s="158">
        <v>15000</v>
      </c>
      <c r="E270" s="158"/>
      <c r="F270" s="158">
        <f t="shared" si="24"/>
        <v>15000</v>
      </c>
      <c r="G270" s="158">
        <v>750</v>
      </c>
      <c r="H270" s="158"/>
      <c r="I270" s="158"/>
      <c r="J270" s="158"/>
      <c r="K270" s="158"/>
      <c r="L270" s="158"/>
      <c r="M270" s="158"/>
      <c r="N270" s="158"/>
      <c r="O270" s="223"/>
      <c r="P270" s="158"/>
      <c r="Q270" s="222">
        <f t="shared" si="22"/>
        <v>750</v>
      </c>
      <c r="R270" s="222">
        <f t="shared" si="23"/>
        <v>14250</v>
      </c>
      <c r="S270" s="216"/>
      <c r="T270" s="213"/>
      <c r="U270" s="213"/>
    </row>
    <row r="271" spans="1:21" ht="20.25" customHeight="1">
      <c r="A271" s="156">
        <v>269</v>
      </c>
      <c r="B271" s="136" t="s">
        <v>355</v>
      </c>
      <c r="C271" s="165" t="s">
        <v>597</v>
      </c>
      <c r="D271" s="158">
        <v>15000</v>
      </c>
      <c r="E271" s="158"/>
      <c r="F271" s="158">
        <f t="shared" si="24"/>
        <v>15000</v>
      </c>
      <c r="G271" s="158">
        <v>750</v>
      </c>
      <c r="H271" s="158"/>
      <c r="I271" s="158"/>
      <c r="J271" s="158"/>
      <c r="K271" s="158"/>
      <c r="L271" s="158"/>
      <c r="M271" s="158"/>
      <c r="N271" s="158"/>
      <c r="O271" s="223"/>
      <c r="P271" s="158"/>
      <c r="Q271" s="222">
        <f t="shared" si="22"/>
        <v>750</v>
      </c>
      <c r="R271" s="222">
        <f t="shared" si="23"/>
        <v>14250</v>
      </c>
      <c r="S271" s="216"/>
      <c r="T271" s="213"/>
      <c r="U271" s="213"/>
    </row>
    <row r="272" spans="1:21" ht="20.25" customHeight="1">
      <c r="A272" s="156">
        <v>270</v>
      </c>
      <c r="B272" s="137" t="s">
        <v>356</v>
      </c>
      <c r="C272" s="165" t="s">
        <v>598</v>
      </c>
      <c r="D272" s="158">
        <v>15000</v>
      </c>
      <c r="E272" s="158"/>
      <c r="F272" s="158">
        <f t="shared" si="24"/>
        <v>15000</v>
      </c>
      <c r="G272" s="158">
        <v>750</v>
      </c>
      <c r="H272" s="158"/>
      <c r="I272" s="158"/>
      <c r="J272" s="158"/>
      <c r="K272" s="158"/>
      <c r="L272" s="158"/>
      <c r="M272" s="158"/>
      <c r="N272" s="158"/>
      <c r="O272" s="223"/>
      <c r="P272" s="158"/>
      <c r="Q272" s="222">
        <f t="shared" si="22"/>
        <v>750</v>
      </c>
      <c r="R272" s="222">
        <f t="shared" si="23"/>
        <v>14250</v>
      </c>
      <c r="S272" s="216"/>
      <c r="T272" s="213"/>
      <c r="U272" s="213"/>
    </row>
    <row r="273" spans="1:21" ht="20.25" customHeight="1">
      <c r="A273" s="156">
        <v>271</v>
      </c>
      <c r="B273" s="137" t="s">
        <v>357</v>
      </c>
      <c r="C273" s="182" t="s">
        <v>599</v>
      </c>
      <c r="D273" s="158">
        <v>15000</v>
      </c>
      <c r="E273" s="158"/>
      <c r="F273" s="158">
        <f t="shared" si="24"/>
        <v>15000</v>
      </c>
      <c r="G273" s="158">
        <v>750</v>
      </c>
      <c r="H273" s="158"/>
      <c r="I273" s="158"/>
      <c r="J273" s="158"/>
      <c r="K273" s="158"/>
      <c r="L273" s="158"/>
      <c r="M273" s="158"/>
      <c r="N273" s="158"/>
      <c r="O273" s="223"/>
      <c r="P273" s="158"/>
      <c r="Q273" s="222">
        <f t="shared" si="22"/>
        <v>750</v>
      </c>
      <c r="R273" s="222">
        <f t="shared" si="23"/>
        <v>14250</v>
      </c>
      <c r="S273" s="216"/>
      <c r="T273" s="213"/>
      <c r="U273" s="213"/>
    </row>
    <row r="274" spans="1:21" ht="20.25" customHeight="1">
      <c r="A274" s="156">
        <v>272</v>
      </c>
      <c r="B274" s="137" t="s">
        <v>358</v>
      </c>
      <c r="C274" s="182" t="s">
        <v>600</v>
      </c>
      <c r="D274" s="158">
        <v>15000</v>
      </c>
      <c r="E274" s="158"/>
      <c r="F274" s="158">
        <f t="shared" si="24"/>
        <v>15000</v>
      </c>
      <c r="G274" s="158">
        <v>750</v>
      </c>
      <c r="H274" s="158"/>
      <c r="I274" s="172">
        <v>2133</v>
      </c>
      <c r="J274" s="158"/>
      <c r="K274" s="158"/>
      <c r="L274" s="158"/>
      <c r="M274" s="158"/>
      <c r="N274" s="158"/>
      <c r="O274" s="223"/>
      <c r="P274" s="158"/>
      <c r="Q274" s="222">
        <f t="shared" si="22"/>
        <v>2883</v>
      </c>
      <c r="R274" s="222">
        <f t="shared" si="23"/>
        <v>12117</v>
      </c>
      <c r="S274" s="216"/>
      <c r="T274" s="213"/>
      <c r="U274" s="213"/>
    </row>
    <row r="275" spans="1:21" ht="20.25" customHeight="1">
      <c r="A275" s="156">
        <v>273</v>
      </c>
      <c r="B275" s="137" t="s">
        <v>359</v>
      </c>
      <c r="C275" s="182" t="s">
        <v>601</v>
      </c>
      <c r="D275" s="158">
        <v>15000</v>
      </c>
      <c r="E275" s="158"/>
      <c r="F275" s="158">
        <f t="shared" si="24"/>
        <v>15000</v>
      </c>
      <c r="G275" s="158">
        <v>750</v>
      </c>
      <c r="H275" s="158"/>
      <c r="I275" s="158"/>
      <c r="J275" s="158"/>
      <c r="K275" s="158"/>
      <c r="L275" s="158"/>
      <c r="M275" s="158"/>
      <c r="N275" s="158"/>
      <c r="O275" s="223"/>
      <c r="P275" s="158"/>
      <c r="Q275" s="222">
        <f t="shared" si="22"/>
        <v>750</v>
      </c>
      <c r="R275" s="222">
        <f t="shared" si="23"/>
        <v>14250</v>
      </c>
      <c r="S275" s="216"/>
      <c r="T275" s="213"/>
      <c r="U275" s="213"/>
    </row>
    <row r="276" spans="1:21" ht="20.25" customHeight="1">
      <c r="A276" s="156">
        <v>274</v>
      </c>
      <c r="B276" s="137" t="s">
        <v>389</v>
      </c>
      <c r="C276" s="182" t="s">
        <v>602</v>
      </c>
      <c r="D276" s="158">
        <v>15000</v>
      </c>
      <c r="E276" s="158"/>
      <c r="F276" s="158">
        <f t="shared" si="24"/>
        <v>15000</v>
      </c>
      <c r="G276" s="158">
        <v>750</v>
      </c>
      <c r="H276" s="158"/>
      <c r="I276" s="158"/>
      <c r="J276" s="158"/>
      <c r="K276" s="158"/>
      <c r="L276" s="158"/>
      <c r="M276" s="158"/>
      <c r="N276" s="158"/>
      <c r="O276" s="223"/>
      <c r="P276" s="158"/>
      <c r="Q276" s="222">
        <f t="shared" si="22"/>
        <v>750</v>
      </c>
      <c r="R276" s="222">
        <f t="shared" si="23"/>
        <v>14250</v>
      </c>
      <c r="S276" s="216"/>
      <c r="T276" s="213"/>
      <c r="U276" s="213"/>
    </row>
    <row r="277" spans="1:21" ht="20.25" customHeight="1">
      <c r="A277" s="156">
        <v>275</v>
      </c>
      <c r="B277" s="137" t="s">
        <v>391</v>
      </c>
      <c r="C277" s="182" t="s">
        <v>603</v>
      </c>
      <c r="D277" s="158">
        <v>15000</v>
      </c>
      <c r="E277" s="158"/>
      <c r="F277" s="158">
        <f t="shared" si="24"/>
        <v>15000</v>
      </c>
      <c r="G277" s="158">
        <v>750</v>
      </c>
      <c r="H277" s="158"/>
      <c r="I277" s="158"/>
      <c r="J277" s="158"/>
      <c r="K277" s="158"/>
      <c r="L277" s="158"/>
      <c r="M277" s="158"/>
      <c r="N277" s="158"/>
      <c r="O277" s="223"/>
      <c r="P277" s="158"/>
      <c r="Q277" s="222">
        <f t="shared" si="22"/>
        <v>750</v>
      </c>
      <c r="R277" s="222">
        <f t="shared" si="23"/>
        <v>14250</v>
      </c>
      <c r="S277" s="216"/>
      <c r="T277" s="213"/>
      <c r="U277" s="213"/>
    </row>
    <row r="278" spans="1:21" ht="20.25" customHeight="1">
      <c r="A278" s="156">
        <v>276</v>
      </c>
      <c r="B278" s="137" t="s">
        <v>392</v>
      </c>
      <c r="C278" s="182" t="s">
        <v>604</v>
      </c>
      <c r="D278" s="158">
        <v>15000</v>
      </c>
      <c r="E278" s="158"/>
      <c r="F278" s="158">
        <f>SUM(D278:E278)</f>
        <v>15000</v>
      </c>
      <c r="G278" s="158">
        <v>750</v>
      </c>
      <c r="H278" s="158"/>
      <c r="I278" s="158"/>
      <c r="J278" s="158"/>
      <c r="K278" s="158"/>
      <c r="L278" s="158"/>
      <c r="M278" s="158"/>
      <c r="N278" s="158"/>
      <c r="O278" s="223"/>
      <c r="P278" s="158"/>
      <c r="Q278" s="222">
        <f t="shared" si="22"/>
        <v>750</v>
      </c>
      <c r="R278" s="222">
        <f t="shared" si="23"/>
        <v>14250</v>
      </c>
      <c r="S278" s="216"/>
      <c r="T278" s="213"/>
      <c r="U278" s="213"/>
    </row>
    <row r="279" spans="1:21" ht="21.75" customHeight="1">
      <c r="A279" s="156">
        <v>277</v>
      </c>
      <c r="B279" s="238" t="s">
        <v>188</v>
      </c>
      <c r="C279" s="165" t="s">
        <v>605</v>
      </c>
      <c r="D279" s="173">
        <v>9000</v>
      </c>
      <c r="E279" s="173"/>
      <c r="F279" s="173">
        <f>D279</f>
        <v>9000</v>
      </c>
      <c r="G279" s="173">
        <f>450</f>
        <v>450</v>
      </c>
      <c r="H279" s="155"/>
      <c r="I279" s="174"/>
      <c r="J279" s="155"/>
      <c r="K279" s="248"/>
      <c r="L279" s="222"/>
      <c r="M279" s="222"/>
      <c r="N279" s="222"/>
      <c r="O279" s="245"/>
      <c r="P279" s="175"/>
      <c r="Q279" s="222">
        <f t="shared" si="22"/>
        <v>450</v>
      </c>
      <c r="R279" s="222">
        <f t="shared" si="23"/>
        <v>8550</v>
      </c>
      <c r="S279" s="213"/>
      <c r="T279" s="213"/>
      <c r="U279" s="213"/>
    </row>
    <row r="280" spans="1:21" ht="21.75" customHeight="1">
      <c r="A280" s="156">
        <v>278</v>
      </c>
      <c r="B280" s="238" t="s">
        <v>189</v>
      </c>
      <c r="C280" s="165" t="s">
        <v>606</v>
      </c>
      <c r="D280" s="173">
        <v>9000</v>
      </c>
      <c r="E280" s="173"/>
      <c r="F280" s="173">
        <f aca="true" t="shared" si="25" ref="F280:F342">D280</f>
        <v>9000</v>
      </c>
      <c r="G280" s="173">
        <f>450</f>
        <v>450</v>
      </c>
      <c r="H280" s="155"/>
      <c r="I280" s="174"/>
      <c r="J280" s="155"/>
      <c r="K280" s="248"/>
      <c r="L280" s="222"/>
      <c r="M280" s="222"/>
      <c r="N280" s="222"/>
      <c r="O280" s="245"/>
      <c r="P280" s="175"/>
      <c r="Q280" s="222">
        <f t="shared" si="22"/>
        <v>450</v>
      </c>
      <c r="R280" s="222">
        <f t="shared" si="23"/>
        <v>8550</v>
      </c>
      <c r="S280" s="213"/>
      <c r="T280" s="213"/>
      <c r="U280" s="213"/>
    </row>
    <row r="281" spans="1:21" ht="21.75" customHeight="1">
      <c r="A281" s="156">
        <v>279</v>
      </c>
      <c r="B281" s="238" t="s">
        <v>190</v>
      </c>
      <c r="C281" s="165" t="s">
        <v>607</v>
      </c>
      <c r="D281" s="173">
        <v>9000</v>
      </c>
      <c r="E281" s="173"/>
      <c r="F281" s="173">
        <f t="shared" si="25"/>
        <v>9000</v>
      </c>
      <c r="G281" s="173">
        <f>450</f>
        <v>450</v>
      </c>
      <c r="H281" s="155"/>
      <c r="I281" s="174"/>
      <c r="J281" s="155"/>
      <c r="K281" s="248"/>
      <c r="L281" s="222"/>
      <c r="M281" s="222"/>
      <c r="N281" s="222"/>
      <c r="O281" s="245"/>
      <c r="P281" s="175"/>
      <c r="Q281" s="222">
        <f t="shared" si="22"/>
        <v>450</v>
      </c>
      <c r="R281" s="222">
        <f t="shared" si="23"/>
        <v>8550</v>
      </c>
      <c r="S281" s="213" t="s">
        <v>158</v>
      </c>
      <c r="T281" s="213"/>
      <c r="U281" s="213"/>
    </row>
    <row r="282" spans="1:21" ht="21.75" customHeight="1">
      <c r="A282" s="156">
        <v>280</v>
      </c>
      <c r="B282" s="137" t="s">
        <v>191</v>
      </c>
      <c r="C282" s="165" t="s">
        <v>608</v>
      </c>
      <c r="D282" s="173">
        <v>9000</v>
      </c>
      <c r="E282" s="173"/>
      <c r="F282" s="173">
        <f t="shared" si="25"/>
        <v>9000</v>
      </c>
      <c r="G282" s="173">
        <f>450</f>
        <v>450</v>
      </c>
      <c r="H282" s="155"/>
      <c r="I282" s="174"/>
      <c r="J282" s="155"/>
      <c r="K282" s="248"/>
      <c r="L282" s="222"/>
      <c r="M282" s="222"/>
      <c r="N282" s="222"/>
      <c r="O282" s="245"/>
      <c r="P282" s="175"/>
      <c r="Q282" s="222">
        <f t="shared" si="22"/>
        <v>450</v>
      </c>
      <c r="R282" s="222">
        <f t="shared" si="23"/>
        <v>8550</v>
      </c>
      <c r="S282" s="213"/>
      <c r="T282" s="213"/>
      <c r="U282" s="213"/>
    </row>
    <row r="283" spans="1:21" ht="21.75" customHeight="1">
      <c r="A283" s="156">
        <v>281</v>
      </c>
      <c r="B283" s="137" t="s">
        <v>192</v>
      </c>
      <c r="C283" s="165" t="s">
        <v>609</v>
      </c>
      <c r="D283" s="173">
        <v>9000</v>
      </c>
      <c r="E283" s="173"/>
      <c r="F283" s="173">
        <f t="shared" si="25"/>
        <v>9000</v>
      </c>
      <c r="G283" s="173">
        <f>450</f>
        <v>450</v>
      </c>
      <c r="H283" s="155"/>
      <c r="I283" s="174"/>
      <c r="J283" s="155"/>
      <c r="K283" s="248"/>
      <c r="L283" s="222"/>
      <c r="M283" s="222"/>
      <c r="N283" s="222"/>
      <c r="O283" s="245"/>
      <c r="P283" s="175"/>
      <c r="Q283" s="222">
        <f t="shared" si="22"/>
        <v>450</v>
      </c>
      <c r="R283" s="222">
        <f t="shared" si="23"/>
        <v>8550</v>
      </c>
      <c r="S283" s="213"/>
      <c r="T283" s="213"/>
      <c r="U283" s="213"/>
    </row>
    <row r="284" spans="1:21" ht="21.75" customHeight="1">
      <c r="A284" s="156">
        <v>282</v>
      </c>
      <c r="B284" s="238" t="s">
        <v>193</v>
      </c>
      <c r="C284" s="165" t="s">
        <v>610</v>
      </c>
      <c r="D284" s="173">
        <v>9000</v>
      </c>
      <c r="E284" s="173"/>
      <c r="F284" s="173">
        <f t="shared" si="25"/>
        <v>9000</v>
      </c>
      <c r="G284" s="173">
        <f>450</f>
        <v>450</v>
      </c>
      <c r="H284" s="155"/>
      <c r="I284" s="174"/>
      <c r="J284" s="155"/>
      <c r="K284" s="248"/>
      <c r="L284" s="222"/>
      <c r="M284" s="222"/>
      <c r="N284" s="222"/>
      <c r="O284" s="245"/>
      <c r="P284" s="175"/>
      <c r="Q284" s="222">
        <f t="shared" si="22"/>
        <v>450</v>
      </c>
      <c r="R284" s="222">
        <f t="shared" si="23"/>
        <v>8550</v>
      </c>
      <c r="S284" s="213"/>
      <c r="T284" s="213"/>
      <c r="U284" s="213"/>
    </row>
    <row r="285" spans="1:21" ht="21.75" customHeight="1">
      <c r="A285" s="156">
        <v>283</v>
      </c>
      <c r="B285" s="238" t="s">
        <v>161</v>
      </c>
      <c r="C285" s="165" t="s">
        <v>611</v>
      </c>
      <c r="D285" s="173">
        <v>9000</v>
      </c>
      <c r="E285" s="173"/>
      <c r="F285" s="173">
        <f t="shared" si="25"/>
        <v>9000</v>
      </c>
      <c r="G285" s="173">
        <f>450</f>
        <v>450</v>
      </c>
      <c r="H285" s="155"/>
      <c r="I285" s="172">
        <v>2820</v>
      </c>
      <c r="J285" s="155"/>
      <c r="K285" s="248"/>
      <c r="L285" s="222"/>
      <c r="M285" s="222"/>
      <c r="N285" s="222"/>
      <c r="O285" s="245"/>
      <c r="P285" s="175"/>
      <c r="Q285" s="222">
        <f t="shared" si="22"/>
        <v>3270</v>
      </c>
      <c r="R285" s="222">
        <f t="shared" si="23"/>
        <v>5730</v>
      </c>
      <c r="S285" s="213"/>
      <c r="T285" s="213"/>
      <c r="U285" s="213"/>
    </row>
    <row r="286" spans="1:21" ht="21.75" customHeight="1">
      <c r="A286" s="156">
        <v>284</v>
      </c>
      <c r="B286" s="238" t="s">
        <v>194</v>
      </c>
      <c r="C286" s="165" t="s">
        <v>612</v>
      </c>
      <c r="D286" s="173">
        <v>9000</v>
      </c>
      <c r="E286" s="173"/>
      <c r="F286" s="173">
        <f t="shared" si="25"/>
        <v>9000</v>
      </c>
      <c r="G286" s="173">
        <f>450</f>
        <v>450</v>
      </c>
      <c r="H286" s="155"/>
      <c r="I286" s="174"/>
      <c r="J286" s="155"/>
      <c r="K286" s="248"/>
      <c r="L286" s="222"/>
      <c r="M286" s="222"/>
      <c r="N286" s="222"/>
      <c r="O286" s="245"/>
      <c r="P286" s="175"/>
      <c r="Q286" s="222">
        <f t="shared" si="22"/>
        <v>450</v>
      </c>
      <c r="R286" s="222">
        <f t="shared" si="23"/>
        <v>8550</v>
      </c>
      <c r="S286" s="213"/>
      <c r="T286" s="213"/>
      <c r="U286" s="213"/>
    </row>
    <row r="287" spans="1:21" ht="21.75" customHeight="1">
      <c r="A287" s="156">
        <v>285</v>
      </c>
      <c r="B287" s="238" t="s">
        <v>195</v>
      </c>
      <c r="C287" s="165" t="s">
        <v>613</v>
      </c>
      <c r="D287" s="173">
        <v>9000</v>
      </c>
      <c r="E287" s="173"/>
      <c r="F287" s="173">
        <f t="shared" si="25"/>
        <v>9000</v>
      </c>
      <c r="G287" s="173">
        <f>450</f>
        <v>450</v>
      </c>
      <c r="H287" s="176">
        <v>5300</v>
      </c>
      <c r="I287" s="174"/>
      <c r="J287" s="155"/>
      <c r="K287" s="248"/>
      <c r="L287" s="222"/>
      <c r="M287" s="222"/>
      <c r="N287" s="222"/>
      <c r="O287" s="245"/>
      <c r="P287" s="175"/>
      <c r="Q287" s="222">
        <f t="shared" si="22"/>
        <v>5750</v>
      </c>
      <c r="R287" s="222">
        <f t="shared" si="23"/>
        <v>3250</v>
      </c>
      <c r="S287" s="213"/>
      <c r="T287" s="213"/>
      <c r="U287" s="213"/>
    </row>
    <row r="288" spans="1:21" ht="21.75" customHeight="1">
      <c r="A288" s="156">
        <v>286</v>
      </c>
      <c r="B288" s="238" t="s">
        <v>196</v>
      </c>
      <c r="C288" s="165" t="s">
        <v>614</v>
      </c>
      <c r="D288" s="173">
        <v>9000</v>
      </c>
      <c r="E288" s="173"/>
      <c r="F288" s="173">
        <f t="shared" si="25"/>
        <v>9000</v>
      </c>
      <c r="G288" s="173">
        <f>450</f>
        <v>450</v>
      </c>
      <c r="H288" s="155"/>
      <c r="I288" s="174"/>
      <c r="J288" s="155"/>
      <c r="K288" s="248"/>
      <c r="L288" s="222"/>
      <c r="M288" s="222"/>
      <c r="N288" s="222"/>
      <c r="O288" s="245"/>
      <c r="P288" s="175"/>
      <c r="Q288" s="222">
        <f t="shared" si="22"/>
        <v>450</v>
      </c>
      <c r="R288" s="222">
        <f t="shared" si="23"/>
        <v>8550</v>
      </c>
      <c r="S288" s="213"/>
      <c r="T288" s="213"/>
      <c r="U288" s="213"/>
    </row>
    <row r="289" spans="1:21" ht="21.75" customHeight="1">
      <c r="A289" s="156">
        <v>287</v>
      </c>
      <c r="B289" s="238" t="s">
        <v>197</v>
      </c>
      <c r="C289" s="165" t="s">
        <v>615</v>
      </c>
      <c r="D289" s="173">
        <v>9000</v>
      </c>
      <c r="E289" s="173"/>
      <c r="F289" s="173">
        <f t="shared" si="25"/>
        <v>9000</v>
      </c>
      <c r="G289" s="173">
        <f>450</f>
        <v>450</v>
      </c>
      <c r="H289" s="155"/>
      <c r="I289" s="174"/>
      <c r="J289" s="155"/>
      <c r="K289" s="248"/>
      <c r="L289" s="222"/>
      <c r="M289" s="222"/>
      <c r="N289" s="222"/>
      <c r="O289" s="245"/>
      <c r="P289" s="175"/>
      <c r="Q289" s="222">
        <f t="shared" si="22"/>
        <v>450</v>
      </c>
      <c r="R289" s="222">
        <f t="shared" si="23"/>
        <v>8550</v>
      </c>
      <c r="S289" s="213"/>
      <c r="T289" s="213"/>
      <c r="U289" s="213"/>
    </row>
    <row r="290" spans="1:21" ht="21.75" customHeight="1">
      <c r="A290" s="156">
        <v>288</v>
      </c>
      <c r="B290" s="238" t="s">
        <v>198</v>
      </c>
      <c r="C290" s="165" t="s">
        <v>616</v>
      </c>
      <c r="D290" s="173">
        <v>9000</v>
      </c>
      <c r="E290" s="173"/>
      <c r="F290" s="173">
        <f t="shared" si="25"/>
        <v>9000</v>
      </c>
      <c r="G290" s="173">
        <f>450</f>
        <v>450</v>
      </c>
      <c r="H290" s="155"/>
      <c r="I290" s="174"/>
      <c r="J290" s="155"/>
      <c r="K290" s="248"/>
      <c r="L290" s="222"/>
      <c r="M290" s="222"/>
      <c r="N290" s="222"/>
      <c r="O290" s="245"/>
      <c r="P290" s="175"/>
      <c r="Q290" s="222">
        <f t="shared" si="22"/>
        <v>450</v>
      </c>
      <c r="R290" s="222">
        <f t="shared" si="23"/>
        <v>8550</v>
      </c>
      <c r="S290" s="213"/>
      <c r="T290" s="213"/>
      <c r="U290" s="213"/>
    </row>
    <row r="291" spans="1:21" ht="21.75" customHeight="1">
      <c r="A291" s="156">
        <v>289</v>
      </c>
      <c r="B291" s="238" t="s">
        <v>175</v>
      </c>
      <c r="C291" s="165" t="s">
        <v>617</v>
      </c>
      <c r="D291" s="173">
        <v>9000</v>
      </c>
      <c r="E291" s="173"/>
      <c r="F291" s="173">
        <f t="shared" si="25"/>
        <v>9000</v>
      </c>
      <c r="G291" s="173">
        <f>450</f>
        <v>450</v>
      </c>
      <c r="H291" s="155"/>
      <c r="I291" s="174"/>
      <c r="J291" s="155"/>
      <c r="K291" s="248"/>
      <c r="L291" s="222"/>
      <c r="M291" s="222"/>
      <c r="N291" s="222"/>
      <c r="O291" s="245"/>
      <c r="P291" s="175"/>
      <c r="Q291" s="222">
        <f t="shared" si="22"/>
        <v>450</v>
      </c>
      <c r="R291" s="222">
        <f t="shared" si="23"/>
        <v>8550</v>
      </c>
      <c r="S291" s="213"/>
      <c r="T291" s="213"/>
      <c r="U291" s="213"/>
    </row>
    <row r="292" spans="1:21" ht="21.75" customHeight="1">
      <c r="A292" s="156">
        <v>290</v>
      </c>
      <c r="B292" s="238" t="s">
        <v>199</v>
      </c>
      <c r="C292" s="165" t="s">
        <v>618</v>
      </c>
      <c r="D292" s="173">
        <v>9000</v>
      </c>
      <c r="E292" s="173"/>
      <c r="F292" s="173">
        <f t="shared" si="25"/>
        <v>9000</v>
      </c>
      <c r="G292" s="173">
        <f>450</f>
        <v>450</v>
      </c>
      <c r="H292" s="155"/>
      <c r="I292" s="174"/>
      <c r="J292" s="155"/>
      <c r="K292" s="248"/>
      <c r="L292" s="222"/>
      <c r="M292" s="222"/>
      <c r="N292" s="222"/>
      <c r="O292" s="245"/>
      <c r="P292" s="175"/>
      <c r="Q292" s="222">
        <f t="shared" si="22"/>
        <v>450</v>
      </c>
      <c r="R292" s="222">
        <f t="shared" si="23"/>
        <v>8550</v>
      </c>
      <c r="S292" s="213"/>
      <c r="T292" s="213"/>
      <c r="U292" s="213"/>
    </row>
    <row r="293" spans="1:21" ht="21.75" customHeight="1">
      <c r="A293" s="156">
        <v>291</v>
      </c>
      <c r="B293" s="238" t="s">
        <v>200</v>
      </c>
      <c r="C293" s="165" t="s">
        <v>619</v>
      </c>
      <c r="D293" s="173">
        <v>9000</v>
      </c>
      <c r="E293" s="173"/>
      <c r="F293" s="173">
        <f t="shared" si="25"/>
        <v>9000</v>
      </c>
      <c r="G293" s="173">
        <f>450</f>
        <v>450</v>
      </c>
      <c r="H293" s="176">
        <v>3584</v>
      </c>
      <c r="I293" s="174"/>
      <c r="J293" s="155"/>
      <c r="K293" s="248"/>
      <c r="L293" s="222"/>
      <c r="M293" s="222"/>
      <c r="N293" s="222"/>
      <c r="O293" s="245"/>
      <c r="P293" s="175"/>
      <c r="Q293" s="222">
        <f t="shared" si="22"/>
        <v>4034</v>
      </c>
      <c r="R293" s="222">
        <f t="shared" si="23"/>
        <v>4966</v>
      </c>
      <c r="S293" s="216"/>
      <c r="T293" s="213"/>
      <c r="U293" s="213"/>
    </row>
    <row r="294" spans="1:21" ht="21.75" customHeight="1">
      <c r="A294" s="156">
        <v>292</v>
      </c>
      <c r="B294" s="238" t="s">
        <v>177</v>
      </c>
      <c r="C294" s="165" t="s">
        <v>620</v>
      </c>
      <c r="D294" s="173">
        <v>9000</v>
      </c>
      <c r="E294" s="173"/>
      <c r="F294" s="173">
        <f t="shared" si="25"/>
        <v>9000</v>
      </c>
      <c r="G294" s="173">
        <f>450</f>
        <v>450</v>
      </c>
      <c r="H294" s="155"/>
      <c r="I294" s="172">
        <v>3374</v>
      </c>
      <c r="J294" s="155"/>
      <c r="K294" s="248"/>
      <c r="L294" s="222"/>
      <c r="M294" s="222"/>
      <c r="N294" s="222"/>
      <c r="O294" s="245"/>
      <c r="P294" s="175"/>
      <c r="Q294" s="222">
        <f t="shared" si="22"/>
        <v>3824</v>
      </c>
      <c r="R294" s="222">
        <f t="shared" si="23"/>
        <v>5176</v>
      </c>
      <c r="S294" s="213"/>
      <c r="T294" s="213"/>
      <c r="U294" s="213"/>
    </row>
    <row r="295" spans="1:21" ht="21.75" customHeight="1">
      <c r="A295" s="156">
        <v>293</v>
      </c>
      <c r="B295" s="238" t="s">
        <v>201</v>
      </c>
      <c r="C295" s="165" t="s">
        <v>621</v>
      </c>
      <c r="D295" s="173">
        <v>9000</v>
      </c>
      <c r="E295" s="173"/>
      <c r="F295" s="173">
        <f t="shared" si="25"/>
        <v>9000</v>
      </c>
      <c r="G295" s="173">
        <f>450</f>
        <v>450</v>
      </c>
      <c r="H295" s="176">
        <f>2900+1256</f>
        <v>4156</v>
      </c>
      <c r="I295" s="174"/>
      <c r="J295" s="155"/>
      <c r="K295" s="248"/>
      <c r="L295" s="222"/>
      <c r="M295" s="222"/>
      <c r="N295" s="222"/>
      <c r="O295" s="245"/>
      <c r="P295" s="175"/>
      <c r="Q295" s="222">
        <f t="shared" si="22"/>
        <v>4606</v>
      </c>
      <c r="R295" s="222">
        <f t="shared" si="23"/>
        <v>4394</v>
      </c>
      <c r="S295" s="213"/>
      <c r="T295" s="213"/>
      <c r="U295" s="213"/>
    </row>
    <row r="296" spans="1:21" ht="21.75" customHeight="1">
      <c r="A296" s="156">
        <v>294</v>
      </c>
      <c r="B296" s="238" t="s">
        <v>162</v>
      </c>
      <c r="C296" s="165" t="s">
        <v>622</v>
      </c>
      <c r="D296" s="173">
        <v>9000</v>
      </c>
      <c r="E296" s="173"/>
      <c r="F296" s="173">
        <f t="shared" si="25"/>
        <v>9000</v>
      </c>
      <c r="G296" s="173">
        <f>450</f>
        <v>450</v>
      </c>
      <c r="H296" s="155"/>
      <c r="I296" s="172">
        <v>2040</v>
      </c>
      <c r="J296" s="155"/>
      <c r="K296" s="248"/>
      <c r="L296" s="222"/>
      <c r="M296" s="222"/>
      <c r="N296" s="222"/>
      <c r="O296" s="245"/>
      <c r="P296" s="175"/>
      <c r="Q296" s="222">
        <f t="shared" si="22"/>
        <v>2490</v>
      </c>
      <c r="R296" s="222">
        <f t="shared" si="23"/>
        <v>6510</v>
      </c>
      <c r="S296" s="249"/>
      <c r="T296" s="213"/>
      <c r="U296" s="213"/>
    </row>
    <row r="297" spans="1:21" ht="21.75" customHeight="1">
      <c r="A297" s="156">
        <v>295</v>
      </c>
      <c r="B297" s="238" t="s">
        <v>202</v>
      </c>
      <c r="C297" s="165" t="s">
        <v>623</v>
      </c>
      <c r="D297" s="173">
        <v>9000</v>
      </c>
      <c r="E297" s="173"/>
      <c r="F297" s="173">
        <f t="shared" si="25"/>
        <v>9000</v>
      </c>
      <c r="G297" s="173">
        <f>450</f>
        <v>450</v>
      </c>
      <c r="H297" s="155"/>
      <c r="I297" s="174"/>
      <c r="J297" s="155"/>
      <c r="K297" s="248"/>
      <c r="L297" s="222"/>
      <c r="M297" s="222"/>
      <c r="N297" s="222"/>
      <c r="O297" s="245"/>
      <c r="P297" s="175"/>
      <c r="Q297" s="222">
        <f t="shared" si="22"/>
        <v>450</v>
      </c>
      <c r="R297" s="222">
        <f t="shared" si="23"/>
        <v>8550</v>
      </c>
      <c r="S297" s="249"/>
      <c r="T297" s="213"/>
      <c r="U297" s="213"/>
    </row>
    <row r="298" spans="1:21" ht="21.75" customHeight="1">
      <c r="A298" s="156">
        <v>296</v>
      </c>
      <c r="B298" s="238" t="s">
        <v>203</v>
      </c>
      <c r="C298" s="165" t="s">
        <v>624</v>
      </c>
      <c r="D298" s="173">
        <v>9000</v>
      </c>
      <c r="E298" s="173"/>
      <c r="F298" s="173">
        <f t="shared" si="25"/>
        <v>9000</v>
      </c>
      <c r="G298" s="173">
        <f>450</f>
        <v>450</v>
      </c>
      <c r="H298" s="155"/>
      <c r="I298" s="174"/>
      <c r="J298" s="155"/>
      <c r="K298" s="248"/>
      <c r="L298" s="222"/>
      <c r="M298" s="222"/>
      <c r="N298" s="222"/>
      <c r="O298" s="245"/>
      <c r="P298" s="175"/>
      <c r="Q298" s="222">
        <f t="shared" si="22"/>
        <v>450</v>
      </c>
      <c r="R298" s="222">
        <f t="shared" si="23"/>
        <v>8550</v>
      </c>
      <c r="S298" s="249"/>
      <c r="T298" s="213"/>
      <c r="U298" s="213"/>
    </row>
    <row r="299" spans="1:21" ht="21.75" customHeight="1">
      <c r="A299" s="156">
        <v>297</v>
      </c>
      <c r="B299" s="238" t="s">
        <v>204</v>
      </c>
      <c r="C299" s="165" t="s">
        <v>625</v>
      </c>
      <c r="D299" s="173">
        <v>9000</v>
      </c>
      <c r="E299" s="173"/>
      <c r="F299" s="173">
        <f t="shared" si="25"/>
        <v>9000</v>
      </c>
      <c r="G299" s="173">
        <f>450</f>
        <v>450</v>
      </c>
      <c r="H299" s="155"/>
      <c r="I299" s="174"/>
      <c r="J299" s="155"/>
      <c r="K299" s="248"/>
      <c r="L299" s="222"/>
      <c r="M299" s="222"/>
      <c r="N299" s="222"/>
      <c r="O299" s="245"/>
      <c r="P299" s="175"/>
      <c r="Q299" s="222">
        <f t="shared" si="22"/>
        <v>450</v>
      </c>
      <c r="R299" s="222">
        <f t="shared" si="23"/>
        <v>8550</v>
      </c>
      <c r="S299" s="249"/>
      <c r="T299" s="213"/>
      <c r="U299" s="213"/>
    </row>
    <row r="300" spans="1:21" ht="21.75" customHeight="1">
      <c r="A300" s="156">
        <v>298</v>
      </c>
      <c r="B300" s="238" t="s">
        <v>205</v>
      </c>
      <c r="C300" s="165" t="s">
        <v>626</v>
      </c>
      <c r="D300" s="173">
        <v>9000</v>
      </c>
      <c r="E300" s="173"/>
      <c r="F300" s="173">
        <f t="shared" si="25"/>
        <v>9000</v>
      </c>
      <c r="G300" s="173">
        <f>450</f>
        <v>450</v>
      </c>
      <c r="H300" s="176">
        <v>3584</v>
      </c>
      <c r="I300" s="174"/>
      <c r="J300" s="155"/>
      <c r="K300" s="248"/>
      <c r="L300" s="222"/>
      <c r="M300" s="222"/>
      <c r="N300" s="222"/>
      <c r="O300" s="245"/>
      <c r="P300" s="175"/>
      <c r="Q300" s="222">
        <f t="shared" si="22"/>
        <v>4034</v>
      </c>
      <c r="R300" s="222">
        <f t="shared" si="23"/>
        <v>4966</v>
      </c>
      <c r="S300" s="249"/>
      <c r="T300" s="213"/>
      <c r="U300" s="213"/>
    </row>
    <row r="301" spans="1:21" ht="21.75" customHeight="1">
      <c r="A301" s="156">
        <v>299</v>
      </c>
      <c r="B301" s="250" t="s">
        <v>395</v>
      </c>
      <c r="C301" s="165" t="s">
        <v>627</v>
      </c>
      <c r="D301" s="173">
        <v>9000</v>
      </c>
      <c r="E301" s="173"/>
      <c r="F301" s="173">
        <f t="shared" si="25"/>
        <v>9000</v>
      </c>
      <c r="G301" s="173">
        <f>450</f>
        <v>450</v>
      </c>
      <c r="H301" s="177"/>
      <c r="I301" s="174"/>
      <c r="J301" s="155"/>
      <c r="K301" s="248"/>
      <c r="L301" s="222"/>
      <c r="M301" s="222"/>
      <c r="N301" s="222"/>
      <c r="O301" s="245"/>
      <c r="P301" s="175"/>
      <c r="Q301" s="222">
        <f t="shared" si="22"/>
        <v>450</v>
      </c>
      <c r="R301" s="222">
        <f t="shared" si="23"/>
        <v>8550</v>
      </c>
      <c r="S301" s="249"/>
      <c r="T301" s="213"/>
      <c r="U301" s="213"/>
    </row>
    <row r="302" spans="1:21" ht="21.75" customHeight="1">
      <c r="A302" s="156">
        <v>300</v>
      </c>
      <c r="B302" s="251" t="s">
        <v>629</v>
      </c>
      <c r="C302" s="165" t="s">
        <v>628</v>
      </c>
      <c r="D302" s="173">
        <v>9000</v>
      </c>
      <c r="E302" s="173"/>
      <c r="F302" s="173">
        <f t="shared" si="25"/>
        <v>9000</v>
      </c>
      <c r="G302" s="173">
        <f>450</f>
        <v>450</v>
      </c>
      <c r="H302" s="155"/>
      <c r="I302" s="172">
        <f>4071+1207</f>
        <v>5278</v>
      </c>
      <c r="J302" s="155"/>
      <c r="K302" s="248"/>
      <c r="L302" s="222"/>
      <c r="M302" s="222"/>
      <c r="N302" s="222"/>
      <c r="O302" s="245"/>
      <c r="P302" s="175"/>
      <c r="Q302" s="222">
        <f t="shared" si="22"/>
        <v>5728</v>
      </c>
      <c r="R302" s="222">
        <f t="shared" si="23"/>
        <v>3272</v>
      </c>
      <c r="S302" s="249"/>
      <c r="T302" s="213"/>
      <c r="U302" s="213"/>
    </row>
    <row r="303" spans="1:21" ht="21.75" customHeight="1">
      <c r="A303" s="156">
        <v>301</v>
      </c>
      <c r="B303" s="238" t="s">
        <v>206</v>
      </c>
      <c r="C303" s="165" t="s">
        <v>630</v>
      </c>
      <c r="D303" s="173">
        <v>9000</v>
      </c>
      <c r="E303" s="173"/>
      <c r="F303" s="173">
        <f t="shared" si="25"/>
        <v>9000</v>
      </c>
      <c r="G303" s="173">
        <f>450</f>
        <v>450</v>
      </c>
      <c r="H303" s="155"/>
      <c r="I303" s="174"/>
      <c r="J303" s="155"/>
      <c r="K303" s="248"/>
      <c r="L303" s="222"/>
      <c r="M303" s="222"/>
      <c r="N303" s="222"/>
      <c r="O303" s="245"/>
      <c r="P303" s="175"/>
      <c r="Q303" s="222">
        <f t="shared" si="22"/>
        <v>450</v>
      </c>
      <c r="R303" s="222">
        <f t="shared" si="23"/>
        <v>8550</v>
      </c>
      <c r="S303" s="249"/>
      <c r="T303" s="213"/>
      <c r="U303" s="213"/>
    </row>
    <row r="304" spans="1:21" ht="21.75" customHeight="1">
      <c r="A304" s="156">
        <v>302</v>
      </c>
      <c r="B304" s="238" t="s">
        <v>207</v>
      </c>
      <c r="C304" s="165" t="s">
        <v>631</v>
      </c>
      <c r="D304" s="173">
        <v>9000</v>
      </c>
      <c r="E304" s="173"/>
      <c r="F304" s="173">
        <f t="shared" si="25"/>
        <v>9000</v>
      </c>
      <c r="G304" s="173">
        <f>450</f>
        <v>450</v>
      </c>
      <c r="H304" s="155"/>
      <c r="I304" s="174"/>
      <c r="J304" s="155"/>
      <c r="K304" s="248"/>
      <c r="L304" s="222"/>
      <c r="M304" s="222"/>
      <c r="N304" s="222"/>
      <c r="O304" s="245"/>
      <c r="P304" s="175"/>
      <c r="Q304" s="222">
        <f t="shared" si="22"/>
        <v>450</v>
      </c>
      <c r="R304" s="222">
        <f t="shared" si="23"/>
        <v>8550</v>
      </c>
      <c r="S304" s="249"/>
      <c r="T304" s="213"/>
      <c r="U304" s="213"/>
    </row>
    <row r="305" spans="1:21" ht="21.75" customHeight="1">
      <c r="A305" s="156">
        <v>303</v>
      </c>
      <c r="B305" s="238" t="s">
        <v>208</v>
      </c>
      <c r="C305" s="165" t="s">
        <v>632</v>
      </c>
      <c r="D305" s="173">
        <v>9000</v>
      </c>
      <c r="E305" s="173"/>
      <c r="F305" s="173">
        <f t="shared" si="25"/>
        <v>9000</v>
      </c>
      <c r="G305" s="173">
        <f>450</f>
        <v>450</v>
      </c>
      <c r="H305" s="155"/>
      <c r="I305" s="174"/>
      <c r="J305" s="155"/>
      <c r="K305" s="248"/>
      <c r="L305" s="222"/>
      <c r="M305" s="222"/>
      <c r="N305" s="222"/>
      <c r="O305" s="245"/>
      <c r="P305" s="175"/>
      <c r="Q305" s="222">
        <f t="shared" si="22"/>
        <v>450</v>
      </c>
      <c r="R305" s="222">
        <f t="shared" si="23"/>
        <v>8550</v>
      </c>
      <c r="S305" s="249"/>
      <c r="T305" s="213"/>
      <c r="U305" s="213"/>
    </row>
    <row r="306" spans="1:21" ht="21.75" customHeight="1">
      <c r="A306" s="156">
        <v>304</v>
      </c>
      <c r="B306" s="238" t="s">
        <v>209</v>
      </c>
      <c r="C306" s="165" t="s">
        <v>633</v>
      </c>
      <c r="D306" s="173">
        <v>9000</v>
      </c>
      <c r="E306" s="173"/>
      <c r="F306" s="173">
        <f t="shared" si="25"/>
        <v>9000</v>
      </c>
      <c r="G306" s="173">
        <f>450</f>
        <v>450</v>
      </c>
      <c r="H306" s="176">
        <v>3584</v>
      </c>
      <c r="I306" s="174"/>
      <c r="J306" s="155"/>
      <c r="K306" s="248"/>
      <c r="L306" s="222"/>
      <c r="M306" s="222"/>
      <c r="N306" s="222"/>
      <c r="O306" s="245"/>
      <c r="P306" s="175"/>
      <c r="Q306" s="222">
        <f t="shared" si="22"/>
        <v>4034</v>
      </c>
      <c r="R306" s="222">
        <f t="shared" si="23"/>
        <v>4966</v>
      </c>
      <c r="S306" s="249"/>
      <c r="T306" s="213"/>
      <c r="U306" s="213"/>
    </row>
    <row r="307" spans="1:21" ht="21.75" customHeight="1">
      <c r="A307" s="156">
        <v>305</v>
      </c>
      <c r="B307" s="238" t="s">
        <v>163</v>
      </c>
      <c r="C307" s="165" t="s">
        <v>634</v>
      </c>
      <c r="D307" s="173">
        <v>9000</v>
      </c>
      <c r="E307" s="173"/>
      <c r="F307" s="173">
        <f t="shared" si="25"/>
        <v>9000</v>
      </c>
      <c r="G307" s="173">
        <f>450</f>
        <v>450</v>
      </c>
      <c r="H307" s="155"/>
      <c r="I307" s="172">
        <v>3800</v>
      </c>
      <c r="J307" s="155"/>
      <c r="K307" s="248"/>
      <c r="L307" s="222"/>
      <c r="M307" s="222"/>
      <c r="N307" s="222"/>
      <c r="O307" s="245"/>
      <c r="P307" s="175"/>
      <c r="Q307" s="222">
        <f t="shared" si="22"/>
        <v>4250</v>
      </c>
      <c r="R307" s="222">
        <f t="shared" si="23"/>
        <v>4750</v>
      </c>
      <c r="S307" s="249"/>
      <c r="T307" s="213"/>
      <c r="U307" s="213"/>
    </row>
    <row r="308" spans="1:21" ht="21.75" customHeight="1">
      <c r="A308" s="156">
        <v>306</v>
      </c>
      <c r="B308" s="238" t="s">
        <v>210</v>
      </c>
      <c r="C308" s="165" t="s">
        <v>635</v>
      </c>
      <c r="D308" s="173">
        <v>9000</v>
      </c>
      <c r="E308" s="173"/>
      <c r="F308" s="173">
        <f t="shared" si="25"/>
        <v>9000</v>
      </c>
      <c r="G308" s="173">
        <f>450</f>
        <v>450</v>
      </c>
      <c r="H308" s="155"/>
      <c r="I308" s="174"/>
      <c r="J308" s="155"/>
      <c r="K308" s="248"/>
      <c r="L308" s="222"/>
      <c r="M308" s="222"/>
      <c r="N308" s="222"/>
      <c r="O308" s="245"/>
      <c r="P308" s="175"/>
      <c r="Q308" s="222">
        <f t="shared" si="22"/>
        <v>450</v>
      </c>
      <c r="R308" s="222">
        <f t="shared" si="23"/>
        <v>8550</v>
      </c>
      <c r="S308" s="249"/>
      <c r="T308" s="213"/>
      <c r="U308" s="213"/>
    </row>
    <row r="309" spans="1:21" ht="21.75" customHeight="1">
      <c r="A309" s="156">
        <v>307</v>
      </c>
      <c r="B309" s="238" t="s">
        <v>211</v>
      </c>
      <c r="C309" s="165" t="s">
        <v>636</v>
      </c>
      <c r="D309" s="173">
        <v>9000</v>
      </c>
      <c r="E309" s="173"/>
      <c r="F309" s="173">
        <f t="shared" si="25"/>
        <v>9000</v>
      </c>
      <c r="G309" s="173">
        <f>450</f>
        <v>450</v>
      </c>
      <c r="H309" s="155"/>
      <c r="I309" s="174"/>
      <c r="J309" s="155"/>
      <c r="K309" s="248"/>
      <c r="L309" s="222"/>
      <c r="M309" s="222"/>
      <c r="N309" s="222"/>
      <c r="O309" s="245"/>
      <c r="P309" s="175"/>
      <c r="Q309" s="222">
        <f t="shared" si="22"/>
        <v>450</v>
      </c>
      <c r="R309" s="222">
        <f t="shared" si="23"/>
        <v>8550</v>
      </c>
      <c r="S309" s="249"/>
      <c r="T309" s="213"/>
      <c r="U309" s="213"/>
    </row>
    <row r="310" spans="1:21" ht="21.75" customHeight="1">
      <c r="A310" s="156">
        <v>308</v>
      </c>
      <c r="B310" s="238" t="s">
        <v>212</v>
      </c>
      <c r="C310" s="165" t="s">
        <v>637</v>
      </c>
      <c r="D310" s="173">
        <v>9000</v>
      </c>
      <c r="E310" s="173"/>
      <c r="F310" s="173">
        <f t="shared" si="25"/>
        <v>9000</v>
      </c>
      <c r="G310" s="173">
        <f>450</f>
        <v>450</v>
      </c>
      <c r="H310" s="155"/>
      <c r="I310" s="174"/>
      <c r="J310" s="155"/>
      <c r="K310" s="248"/>
      <c r="L310" s="222"/>
      <c r="M310" s="222"/>
      <c r="N310" s="222"/>
      <c r="O310" s="245"/>
      <c r="P310" s="175"/>
      <c r="Q310" s="222">
        <f t="shared" si="22"/>
        <v>450</v>
      </c>
      <c r="R310" s="222">
        <f t="shared" si="23"/>
        <v>8550</v>
      </c>
      <c r="S310" s="249"/>
      <c r="T310" s="213"/>
      <c r="U310" s="213"/>
    </row>
    <row r="311" spans="1:21" ht="21.75" customHeight="1">
      <c r="A311" s="156">
        <v>309</v>
      </c>
      <c r="B311" s="238" t="s">
        <v>213</v>
      </c>
      <c r="C311" s="165" t="s">
        <v>638</v>
      </c>
      <c r="D311" s="173">
        <v>9000</v>
      </c>
      <c r="E311" s="173"/>
      <c r="F311" s="173">
        <f t="shared" si="25"/>
        <v>9000</v>
      </c>
      <c r="G311" s="173">
        <f>450</f>
        <v>450</v>
      </c>
      <c r="H311" s="155"/>
      <c r="I311" s="174"/>
      <c r="J311" s="155"/>
      <c r="K311" s="248"/>
      <c r="L311" s="222"/>
      <c r="M311" s="222"/>
      <c r="N311" s="222"/>
      <c r="O311" s="245"/>
      <c r="P311" s="175"/>
      <c r="Q311" s="222">
        <f t="shared" si="22"/>
        <v>450</v>
      </c>
      <c r="R311" s="222">
        <f t="shared" si="23"/>
        <v>8550</v>
      </c>
      <c r="S311" s="249"/>
      <c r="T311" s="213"/>
      <c r="U311" s="213"/>
    </row>
    <row r="312" spans="1:21" ht="21.75" customHeight="1">
      <c r="A312" s="156">
        <v>310</v>
      </c>
      <c r="B312" s="238" t="s">
        <v>214</v>
      </c>
      <c r="C312" s="165" t="s">
        <v>639</v>
      </c>
      <c r="D312" s="173">
        <v>9000</v>
      </c>
      <c r="E312" s="173"/>
      <c r="F312" s="173">
        <f t="shared" si="25"/>
        <v>9000</v>
      </c>
      <c r="G312" s="173">
        <f>450</f>
        <v>450</v>
      </c>
      <c r="H312" s="155"/>
      <c r="I312" s="174"/>
      <c r="J312" s="155"/>
      <c r="K312" s="248"/>
      <c r="L312" s="222"/>
      <c r="M312" s="222"/>
      <c r="N312" s="222"/>
      <c r="O312" s="245"/>
      <c r="P312" s="175"/>
      <c r="Q312" s="222">
        <f t="shared" si="22"/>
        <v>450</v>
      </c>
      <c r="R312" s="222">
        <f t="shared" si="23"/>
        <v>8550</v>
      </c>
      <c r="S312" s="249"/>
      <c r="T312" s="213"/>
      <c r="U312" s="213"/>
    </row>
    <row r="313" spans="1:21" ht="21.75" customHeight="1">
      <c r="A313" s="156">
        <v>311</v>
      </c>
      <c r="B313" s="238" t="s">
        <v>215</v>
      </c>
      <c r="C313" s="165" t="s">
        <v>640</v>
      </c>
      <c r="D313" s="173">
        <v>9000</v>
      </c>
      <c r="E313" s="173"/>
      <c r="F313" s="173">
        <f t="shared" si="25"/>
        <v>9000</v>
      </c>
      <c r="G313" s="173">
        <f>450</f>
        <v>450</v>
      </c>
      <c r="H313" s="176">
        <v>3584</v>
      </c>
      <c r="I313" s="174"/>
      <c r="J313" s="155"/>
      <c r="K313" s="248"/>
      <c r="L313" s="222"/>
      <c r="M313" s="222"/>
      <c r="N313" s="222"/>
      <c r="O313" s="245"/>
      <c r="P313" s="175"/>
      <c r="Q313" s="222">
        <f t="shared" si="22"/>
        <v>4034</v>
      </c>
      <c r="R313" s="222">
        <f t="shared" si="23"/>
        <v>4966</v>
      </c>
      <c r="S313" s="249"/>
      <c r="T313" s="213"/>
      <c r="U313" s="213"/>
    </row>
    <row r="314" spans="1:21" ht="21.75" customHeight="1">
      <c r="A314" s="156">
        <v>312</v>
      </c>
      <c r="B314" s="238" t="s">
        <v>216</v>
      </c>
      <c r="C314" s="165" t="s">
        <v>641</v>
      </c>
      <c r="D314" s="173">
        <v>9000</v>
      </c>
      <c r="E314" s="173"/>
      <c r="F314" s="173">
        <f t="shared" si="25"/>
        <v>9000</v>
      </c>
      <c r="G314" s="173">
        <f>450</f>
        <v>450</v>
      </c>
      <c r="H314" s="176">
        <f>1792</f>
        <v>1792</v>
      </c>
      <c r="I314" s="174"/>
      <c r="J314" s="155"/>
      <c r="K314" s="248"/>
      <c r="L314" s="222"/>
      <c r="M314" s="222"/>
      <c r="N314" s="222"/>
      <c r="O314" s="245"/>
      <c r="P314" s="175"/>
      <c r="Q314" s="222">
        <f t="shared" si="22"/>
        <v>2242</v>
      </c>
      <c r="R314" s="222">
        <f t="shared" si="23"/>
        <v>6758</v>
      </c>
      <c r="S314" s="249"/>
      <c r="T314" s="213"/>
      <c r="U314" s="213"/>
    </row>
    <row r="315" spans="1:21" ht="21.75" customHeight="1">
      <c r="A315" s="156">
        <v>313</v>
      </c>
      <c r="B315" s="238" t="s">
        <v>217</v>
      </c>
      <c r="C315" s="165" t="s">
        <v>642</v>
      </c>
      <c r="D315" s="173">
        <v>9000</v>
      </c>
      <c r="E315" s="173"/>
      <c r="F315" s="173">
        <f t="shared" si="25"/>
        <v>9000</v>
      </c>
      <c r="G315" s="173">
        <f>450</f>
        <v>450</v>
      </c>
      <c r="H315" s="155"/>
      <c r="I315" s="174"/>
      <c r="J315" s="155"/>
      <c r="K315" s="248"/>
      <c r="L315" s="222"/>
      <c r="M315" s="222"/>
      <c r="N315" s="222"/>
      <c r="O315" s="245"/>
      <c r="P315" s="175"/>
      <c r="Q315" s="222">
        <f t="shared" si="22"/>
        <v>450</v>
      </c>
      <c r="R315" s="222">
        <f t="shared" si="23"/>
        <v>8550</v>
      </c>
      <c r="S315" s="249"/>
      <c r="T315" s="213"/>
      <c r="U315" s="213"/>
    </row>
    <row r="316" spans="1:21" ht="21.75" customHeight="1">
      <c r="A316" s="156">
        <v>314</v>
      </c>
      <c r="B316" s="238" t="s">
        <v>218</v>
      </c>
      <c r="C316" s="165" t="s">
        <v>643</v>
      </c>
      <c r="D316" s="173">
        <v>9000</v>
      </c>
      <c r="E316" s="173"/>
      <c r="F316" s="173">
        <f t="shared" si="25"/>
        <v>9000</v>
      </c>
      <c r="G316" s="173">
        <f>450</f>
        <v>450</v>
      </c>
      <c r="H316" s="176">
        <v>3584</v>
      </c>
      <c r="I316" s="174"/>
      <c r="J316" s="155"/>
      <c r="K316" s="248"/>
      <c r="L316" s="222"/>
      <c r="M316" s="222"/>
      <c r="N316" s="222"/>
      <c r="O316" s="245"/>
      <c r="P316" s="175"/>
      <c r="Q316" s="222">
        <f t="shared" si="22"/>
        <v>4034</v>
      </c>
      <c r="R316" s="222">
        <f t="shared" si="23"/>
        <v>4966</v>
      </c>
      <c r="S316" s="249">
        <v>3584</v>
      </c>
      <c r="T316" s="213"/>
      <c r="U316" s="213"/>
    </row>
    <row r="317" spans="1:21" ht="21.75" customHeight="1">
      <c r="A317" s="156">
        <v>315</v>
      </c>
      <c r="B317" s="238" t="s">
        <v>219</v>
      </c>
      <c r="C317" s="165" t="s">
        <v>644</v>
      </c>
      <c r="D317" s="173">
        <v>9000</v>
      </c>
      <c r="E317" s="173"/>
      <c r="F317" s="173">
        <f t="shared" si="25"/>
        <v>9000</v>
      </c>
      <c r="G317" s="173">
        <f>450</f>
        <v>450</v>
      </c>
      <c r="H317" s="155"/>
      <c r="I317" s="174"/>
      <c r="J317" s="155"/>
      <c r="K317" s="248"/>
      <c r="L317" s="222"/>
      <c r="M317" s="222"/>
      <c r="N317" s="222"/>
      <c r="O317" s="245"/>
      <c r="P317" s="175"/>
      <c r="Q317" s="222">
        <f t="shared" si="22"/>
        <v>450</v>
      </c>
      <c r="R317" s="222">
        <f t="shared" si="23"/>
        <v>8550</v>
      </c>
      <c r="S317" s="249"/>
      <c r="T317" s="213"/>
      <c r="U317" s="213"/>
    </row>
    <row r="318" spans="1:21" ht="21.75" customHeight="1">
      <c r="A318" s="156">
        <v>316</v>
      </c>
      <c r="B318" s="238" t="s">
        <v>220</v>
      </c>
      <c r="C318" s="165" t="s">
        <v>645</v>
      </c>
      <c r="D318" s="173">
        <v>9000</v>
      </c>
      <c r="E318" s="173"/>
      <c r="F318" s="173">
        <f t="shared" si="25"/>
        <v>9000</v>
      </c>
      <c r="G318" s="173">
        <f>450</f>
        <v>450</v>
      </c>
      <c r="H318" s="155"/>
      <c r="I318" s="174"/>
      <c r="J318" s="155"/>
      <c r="K318" s="248"/>
      <c r="L318" s="222"/>
      <c r="M318" s="222"/>
      <c r="N318" s="222"/>
      <c r="O318" s="245"/>
      <c r="P318" s="175"/>
      <c r="Q318" s="222">
        <f t="shared" si="22"/>
        <v>450</v>
      </c>
      <c r="R318" s="222">
        <f t="shared" si="23"/>
        <v>8550</v>
      </c>
      <c r="S318" s="249"/>
      <c r="T318" s="213"/>
      <c r="U318" s="213"/>
    </row>
    <row r="319" spans="1:21" ht="21.75" customHeight="1">
      <c r="A319" s="156">
        <v>317</v>
      </c>
      <c r="B319" s="238" t="s">
        <v>221</v>
      </c>
      <c r="C319" s="165" t="s">
        <v>646</v>
      </c>
      <c r="D319" s="173">
        <v>9000</v>
      </c>
      <c r="E319" s="173"/>
      <c r="F319" s="173">
        <f t="shared" si="25"/>
        <v>9000</v>
      </c>
      <c r="G319" s="173">
        <f>450</f>
        <v>450</v>
      </c>
      <c r="H319" s="155"/>
      <c r="I319" s="174"/>
      <c r="J319" s="155"/>
      <c r="K319" s="248"/>
      <c r="L319" s="222"/>
      <c r="M319" s="222"/>
      <c r="N319" s="222"/>
      <c r="O319" s="245"/>
      <c r="P319" s="175"/>
      <c r="Q319" s="222">
        <f t="shared" si="22"/>
        <v>450</v>
      </c>
      <c r="R319" s="222">
        <f t="shared" si="23"/>
        <v>8550</v>
      </c>
      <c r="S319" s="249"/>
      <c r="T319" s="213"/>
      <c r="U319" s="213"/>
    </row>
    <row r="320" spans="1:21" ht="21.75" customHeight="1">
      <c r="A320" s="156">
        <v>318</v>
      </c>
      <c r="B320" s="238" t="s">
        <v>222</v>
      </c>
      <c r="C320" s="165" t="s">
        <v>647</v>
      </c>
      <c r="D320" s="173">
        <v>9000</v>
      </c>
      <c r="E320" s="173"/>
      <c r="F320" s="173">
        <f t="shared" si="25"/>
        <v>9000</v>
      </c>
      <c r="G320" s="173">
        <f>450</f>
        <v>450</v>
      </c>
      <c r="H320" s="155"/>
      <c r="I320" s="174"/>
      <c r="J320" s="155"/>
      <c r="K320" s="248"/>
      <c r="L320" s="222"/>
      <c r="M320" s="222"/>
      <c r="N320" s="222"/>
      <c r="O320" s="245"/>
      <c r="P320" s="175"/>
      <c r="Q320" s="222">
        <f t="shared" si="22"/>
        <v>450</v>
      </c>
      <c r="R320" s="222">
        <f t="shared" si="23"/>
        <v>8550</v>
      </c>
      <c r="S320" s="249"/>
      <c r="T320" s="213"/>
      <c r="U320" s="213"/>
    </row>
    <row r="321" spans="1:21" ht="21.75" customHeight="1">
      <c r="A321" s="156">
        <v>319</v>
      </c>
      <c r="B321" s="238" t="s">
        <v>223</v>
      </c>
      <c r="C321" s="165" t="s">
        <v>648</v>
      </c>
      <c r="D321" s="173">
        <v>9000</v>
      </c>
      <c r="E321" s="173"/>
      <c r="F321" s="173">
        <f t="shared" si="25"/>
        <v>9000</v>
      </c>
      <c r="G321" s="173">
        <f>450</f>
        <v>450</v>
      </c>
      <c r="H321" s="176">
        <f>2417</f>
        <v>2417</v>
      </c>
      <c r="I321" s="174"/>
      <c r="J321" s="155"/>
      <c r="K321" s="248"/>
      <c r="L321" s="222"/>
      <c r="M321" s="222"/>
      <c r="N321" s="222"/>
      <c r="O321" s="245"/>
      <c r="P321" s="175"/>
      <c r="Q321" s="222">
        <f t="shared" si="22"/>
        <v>2867</v>
      </c>
      <c r="R321" s="222">
        <f t="shared" si="23"/>
        <v>6133</v>
      </c>
      <c r="S321" s="249"/>
      <c r="T321" s="213"/>
      <c r="U321" s="213"/>
    </row>
    <row r="322" spans="1:21" ht="21.75" customHeight="1">
      <c r="A322" s="156">
        <v>320</v>
      </c>
      <c r="B322" s="238" t="s">
        <v>224</v>
      </c>
      <c r="C322" s="165" t="s">
        <v>649</v>
      </c>
      <c r="D322" s="173">
        <v>9000</v>
      </c>
      <c r="E322" s="173"/>
      <c r="F322" s="173">
        <f t="shared" si="25"/>
        <v>9000</v>
      </c>
      <c r="G322" s="173">
        <f>450</f>
        <v>450</v>
      </c>
      <c r="H322" s="155"/>
      <c r="I322" s="174"/>
      <c r="J322" s="155"/>
      <c r="K322" s="248"/>
      <c r="L322" s="222"/>
      <c r="M322" s="222"/>
      <c r="N322" s="222"/>
      <c r="O322" s="245"/>
      <c r="P322" s="175"/>
      <c r="Q322" s="222">
        <f aca="true" t="shared" si="26" ref="Q322:Q351">SUM(G322:O322)</f>
        <v>450</v>
      </c>
      <c r="R322" s="222">
        <f aca="true" t="shared" si="27" ref="R322:R351">F322-Q322</f>
        <v>8550</v>
      </c>
      <c r="S322" s="249"/>
      <c r="T322" s="213"/>
      <c r="U322" s="213"/>
    </row>
    <row r="323" spans="1:21" ht="21.75" customHeight="1">
      <c r="A323" s="156">
        <v>321</v>
      </c>
      <c r="B323" s="238" t="s">
        <v>225</v>
      </c>
      <c r="C323" s="165" t="s">
        <v>650</v>
      </c>
      <c r="D323" s="173">
        <v>9000</v>
      </c>
      <c r="E323" s="173"/>
      <c r="F323" s="173">
        <f t="shared" si="25"/>
        <v>9000</v>
      </c>
      <c r="G323" s="173">
        <f>450</f>
        <v>450</v>
      </c>
      <c r="H323" s="155"/>
      <c r="I323" s="174"/>
      <c r="J323" s="155"/>
      <c r="K323" s="248"/>
      <c r="L323" s="222"/>
      <c r="M323" s="222"/>
      <c r="N323" s="222"/>
      <c r="O323" s="245"/>
      <c r="P323" s="175"/>
      <c r="Q323" s="222">
        <f t="shared" si="26"/>
        <v>450</v>
      </c>
      <c r="R323" s="222">
        <f t="shared" si="27"/>
        <v>8550</v>
      </c>
      <c r="S323" s="249"/>
      <c r="T323" s="213"/>
      <c r="U323" s="213"/>
    </row>
    <row r="324" spans="1:21" ht="21.75" customHeight="1">
      <c r="A324" s="156">
        <v>322</v>
      </c>
      <c r="B324" s="238" t="s">
        <v>226</v>
      </c>
      <c r="C324" s="165" t="s">
        <v>651</v>
      </c>
      <c r="D324" s="173">
        <v>9000</v>
      </c>
      <c r="E324" s="173"/>
      <c r="F324" s="173">
        <f t="shared" si="25"/>
        <v>9000</v>
      </c>
      <c r="G324" s="173">
        <f>450</f>
        <v>450</v>
      </c>
      <c r="H324" s="155"/>
      <c r="I324" s="174"/>
      <c r="J324" s="155"/>
      <c r="K324" s="248"/>
      <c r="L324" s="222"/>
      <c r="M324" s="222"/>
      <c r="N324" s="222"/>
      <c r="O324" s="245"/>
      <c r="P324" s="175"/>
      <c r="Q324" s="222">
        <f t="shared" si="26"/>
        <v>450</v>
      </c>
      <c r="R324" s="222">
        <f t="shared" si="27"/>
        <v>8550</v>
      </c>
      <c r="S324" s="249"/>
      <c r="T324" s="213"/>
      <c r="U324" s="213"/>
    </row>
    <row r="325" spans="1:21" ht="21.75" customHeight="1">
      <c r="A325" s="156">
        <v>323</v>
      </c>
      <c r="B325" s="238" t="s">
        <v>227</v>
      </c>
      <c r="C325" s="165" t="s">
        <v>652</v>
      </c>
      <c r="D325" s="173">
        <v>9000</v>
      </c>
      <c r="E325" s="173"/>
      <c r="F325" s="173">
        <f t="shared" si="25"/>
        <v>9000</v>
      </c>
      <c r="G325" s="173">
        <f>450</f>
        <v>450</v>
      </c>
      <c r="H325" s="155"/>
      <c r="I325" s="174"/>
      <c r="J325" s="155"/>
      <c r="K325" s="248"/>
      <c r="L325" s="222"/>
      <c r="M325" s="222"/>
      <c r="N325" s="222"/>
      <c r="O325" s="245"/>
      <c r="P325" s="175"/>
      <c r="Q325" s="222">
        <f t="shared" si="26"/>
        <v>450</v>
      </c>
      <c r="R325" s="222">
        <f t="shared" si="27"/>
        <v>8550</v>
      </c>
      <c r="S325" s="252"/>
      <c r="T325" s="213"/>
      <c r="U325" s="213"/>
    </row>
    <row r="326" spans="1:21" ht="21.75" customHeight="1">
      <c r="A326" s="156">
        <v>324</v>
      </c>
      <c r="B326" s="238" t="s">
        <v>228</v>
      </c>
      <c r="C326" s="165" t="s">
        <v>653</v>
      </c>
      <c r="D326" s="173">
        <v>9000</v>
      </c>
      <c r="E326" s="173"/>
      <c r="F326" s="173">
        <f t="shared" si="25"/>
        <v>9000</v>
      </c>
      <c r="G326" s="173">
        <f>450</f>
        <v>450</v>
      </c>
      <c r="H326" s="155"/>
      <c r="I326" s="174"/>
      <c r="J326" s="155"/>
      <c r="K326" s="248"/>
      <c r="L326" s="222"/>
      <c r="M326" s="222"/>
      <c r="N326" s="222"/>
      <c r="O326" s="245"/>
      <c r="P326" s="175"/>
      <c r="Q326" s="222">
        <f t="shared" si="26"/>
        <v>450</v>
      </c>
      <c r="R326" s="222">
        <f t="shared" si="27"/>
        <v>8550</v>
      </c>
      <c r="S326" s="249"/>
      <c r="T326" s="213"/>
      <c r="U326" s="213"/>
    </row>
    <row r="327" spans="1:21" ht="21.75" customHeight="1">
      <c r="A327" s="156">
        <v>325</v>
      </c>
      <c r="B327" s="238" t="s">
        <v>178</v>
      </c>
      <c r="C327" s="165" t="s">
        <v>654</v>
      </c>
      <c r="D327" s="173">
        <v>9000</v>
      </c>
      <c r="E327" s="173"/>
      <c r="F327" s="173">
        <f t="shared" si="25"/>
        <v>9000</v>
      </c>
      <c r="G327" s="173">
        <f>450</f>
        <v>450</v>
      </c>
      <c r="H327" s="155"/>
      <c r="I327" s="172">
        <f>3051+1207</f>
        <v>4258</v>
      </c>
      <c r="J327" s="155"/>
      <c r="K327" s="248"/>
      <c r="L327" s="222"/>
      <c r="M327" s="222"/>
      <c r="N327" s="222"/>
      <c r="O327" s="245"/>
      <c r="P327" s="175"/>
      <c r="Q327" s="222">
        <f t="shared" si="26"/>
        <v>4708</v>
      </c>
      <c r="R327" s="222">
        <f t="shared" si="27"/>
        <v>4292</v>
      </c>
      <c r="S327" s="249"/>
      <c r="T327" s="213"/>
      <c r="U327" s="213"/>
    </row>
    <row r="328" spans="1:21" ht="21.75" customHeight="1">
      <c r="A328" s="156">
        <v>326</v>
      </c>
      <c r="B328" s="238" t="s">
        <v>229</v>
      </c>
      <c r="C328" s="165" t="s">
        <v>655</v>
      </c>
      <c r="D328" s="173">
        <v>9000</v>
      </c>
      <c r="E328" s="173"/>
      <c r="F328" s="173">
        <f t="shared" si="25"/>
        <v>9000</v>
      </c>
      <c r="G328" s="173">
        <f>450</f>
        <v>450</v>
      </c>
      <c r="H328" s="155"/>
      <c r="I328" s="174"/>
      <c r="J328" s="155"/>
      <c r="K328" s="248"/>
      <c r="L328" s="222"/>
      <c r="M328" s="222"/>
      <c r="N328" s="222"/>
      <c r="O328" s="245"/>
      <c r="P328" s="175"/>
      <c r="Q328" s="222">
        <f t="shared" si="26"/>
        <v>450</v>
      </c>
      <c r="R328" s="222">
        <f t="shared" si="27"/>
        <v>8550</v>
      </c>
      <c r="S328" s="249"/>
      <c r="T328" s="213"/>
      <c r="U328" s="213"/>
    </row>
    <row r="329" spans="1:21" ht="21.75" customHeight="1">
      <c r="A329" s="156">
        <v>327</v>
      </c>
      <c r="B329" s="238" t="s">
        <v>230</v>
      </c>
      <c r="C329" s="165" t="s">
        <v>656</v>
      </c>
      <c r="D329" s="173">
        <v>9000</v>
      </c>
      <c r="E329" s="173"/>
      <c r="F329" s="173">
        <f t="shared" si="25"/>
        <v>9000</v>
      </c>
      <c r="G329" s="173">
        <f>450</f>
        <v>450</v>
      </c>
      <c r="H329" s="176">
        <v>3584</v>
      </c>
      <c r="I329" s="174"/>
      <c r="J329" s="155"/>
      <c r="K329" s="248"/>
      <c r="L329" s="222"/>
      <c r="M329" s="222"/>
      <c r="N329" s="222"/>
      <c r="O329" s="253"/>
      <c r="P329" s="175"/>
      <c r="Q329" s="222">
        <f t="shared" si="26"/>
        <v>4034</v>
      </c>
      <c r="R329" s="222">
        <f t="shared" si="27"/>
        <v>4966</v>
      </c>
      <c r="S329" s="249"/>
      <c r="T329" s="213"/>
      <c r="U329" s="213"/>
    </row>
    <row r="330" spans="1:21" ht="21.75" customHeight="1">
      <c r="A330" s="156">
        <v>328</v>
      </c>
      <c r="B330" s="238" t="s">
        <v>231</v>
      </c>
      <c r="C330" s="165" t="s">
        <v>657</v>
      </c>
      <c r="D330" s="173">
        <v>9000</v>
      </c>
      <c r="E330" s="173"/>
      <c r="F330" s="173">
        <f t="shared" si="25"/>
        <v>9000</v>
      </c>
      <c r="G330" s="173">
        <f>450</f>
        <v>450</v>
      </c>
      <c r="H330" s="155"/>
      <c r="I330" s="174"/>
      <c r="J330" s="155"/>
      <c r="K330" s="248"/>
      <c r="L330" s="222"/>
      <c r="M330" s="222"/>
      <c r="N330" s="222"/>
      <c r="O330" s="245"/>
      <c r="P330" s="175"/>
      <c r="Q330" s="222">
        <f t="shared" si="26"/>
        <v>450</v>
      </c>
      <c r="R330" s="222">
        <f t="shared" si="27"/>
        <v>8550</v>
      </c>
      <c r="S330" s="249"/>
      <c r="T330" s="213"/>
      <c r="U330" s="213"/>
    </row>
    <row r="331" spans="1:21" ht="21.75" customHeight="1">
      <c r="A331" s="156">
        <v>329</v>
      </c>
      <c r="B331" s="238" t="s">
        <v>232</v>
      </c>
      <c r="C331" s="165" t="s">
        <v>658</v>
      </c>
      <c r="D331" s="173">
        <v>9000</v>
      </c>
      <c r="E331" s="173"/>
      <c r="F331" s="173">
        <f t="shared" si="25"/>
        <v>9000</v>
      </c>
      <c r="G331" s="173">
        <f>450</f>
        <v>450</v>
      </c>
      <c r="H331" s="155"/>
      <c r="I331" s="174"/>
      <c r="J331" s="155"/>
      <c r="K331" s="248"/>
      <c r="L331" s="222"/>
      <c r="M331" s="222"/>
      <c r="N331" s="222"/>
      <c r="O331" s="245"/>
      <c r="P331" s="175"/>
      <c r="Q331" s="222">
        <f t="shared" si="26"/>
        <v>450</v>
      </c>
      <c r="R331" s="222">
        <f t="shared" si="27"/>
        <v>8550</v>
      </c>
      <c r="S331" s="249"/>
      <c r="T331" s="213"/>
      <c r="U331" s="213"/>
    </row>
    <row r="332" spans="1:21" ht="21.75" customHeight="1">
      <c r="A332" s="156">
        <v>330</v>
      </c>
      <c r="B332" s="238" t="s">
        <v>233</v>
      </c>
      <c r="C332" s="165" t="s">
        <v>659</v>
      </c>
      <c r="D332" s="173">
        <v>9000</v>
      </c>
      <c r="E332" s="173"/>
      <c r="F332" s="173">
        <f t="shared" si="25"/>
        <v>9000</v>
      </c>
      <c r="G332" s="173">
        <f>450</f>
        <v>450</v>
      </c>
      <c r="H332" s="155"/>
      <c r="I332" s="174"/>
      <c r="J332" s="155"/>
      <c r="K332" s="248"/>
      <c r="L332" s="222"/>
      <c r="M332" s="222"/>
      <c r="N332" s="222"/>
      <c r="O332" s="245"/>
      <c r="P332" s="175"/>
      <c r="Q332" s="222">
        <f t="shared" si="26"/>
        <v>450</v>
      </c>
      <c r="R332" s="222">
        <f t="shared" si="27"/>
        <v>8550</v>
      </c>
      <c r="S332" s="249"/>
      <c r="T332" s="213"/>
      <c r="U332" s="213"/>
    </row>
    <row r="333" spans="1:21" ht="21.75" customHeight="1">
      <c r="A333" s="156">
        <v>331</v>
      </c>
      <c r="B333" s="238" t="s">
        <v>234</v>
      </c>
      <c r="C333" s="165" t="s">
        <v>660</v>
      </c>
      <c r="D333" s="173">
        <v>9000</v>
      </c>
      <c r="E333" s="173"/>
      <c r="F333" s="173">
        <f t="shared" si="25"/>
        <v>9000</v>
      </c>
      <c r="G333" s="173">
        <f>450</f>
        <v>450</v>
      </c>
      <c r="H333" s="176">
        <v>3584</v>
      </c>
      <c r="I333" s="174"/>
      <c r="J333" s="155"/>
      <c r="K333" s="248"/>
      <c r="L333" s="222"/>
      <c r="M333" s="222"/>
      <c r="N333" s="222"/>
      <c r="O333" s="245"/>
      <c r="P333" s="175"/>
      <c r="Q333" s="222">
        <f t="shared" si="26"/>
        <v>4034</v>
      </c>
      <c r="R333" s="222">
        <f t="shared" si="27"/>
        <v>4966</v>
      </c>
      <c r="S333" s="249"/>
      <c r="T333" s="213"/>
      <c r="U333" s="213"/>
    </row>
    <row r="334" spans="1:21" ht="21.75" customHeight="1">
      <c r="A334" s="156">
        <v>332</v>
      </c>
      <c r="B334" s="238" t="s">
        <v>235</v>
      </c>
      <c r="C334" s="165" t="s">
        <v>661</v>
      </c>
      <c r="D334" s="173">
        <v>9000</v>
      </c>
      <c r="E334" s="173"/>
      <c r="F334" s="173">
        <f t="shared" si="25"/>
        <v>9000</v>
      </c>
      <c r="G334" s="173">
        <f>450</f>
        <v>450</v>
      </c>
      <c r="H334" s="155"/>
      <c r="I334" s="174"/>
      <c r="J334" s="155"/>
      <c r="K334" s="248"/>
      <c r="L334" s="222"/>
      <c r="M334" s="222"/>
      <c r="N334" s="222"/>
      <c r="O334" s="245"/>
      <c r="P334" s="175"/>
      <c r="Q334" s="222">
        <f t="shared" si="26"/>
        <v>450</v>
      </c>
      <c r="R334" s="222">
        <f t="shared" si="27"/>
        <v>8550</v>
      </c>
      <c r="S334" s="249"/>
      <c r="T334" s="213"/>
      <c r="U334" s="213"/>
    </row>
    <row r="335" spans="1:21" ht="21.75" customHeight="1">
      <c r="A335" s="156">
        <v>333</v>
      </c>
      <c r="B335" s="238" t="s">
        <v>236</v>
      </c>
      <c r="C335" s="165" t="s">
        <v>662</v>
      </c>
      <c r="D335" s="173">
        <v>9000</v>
      </c>
      <c r="E335" s="173"/>
      <c r="F335" s="173">
        <f t="shared" si="25"/>
        <v>9000</v>
      </c>
      <c r="G335" s="173">
        <f>450</f>
        <v>450</v>
      </c>
      <c r="H335" s="155"/>
      <c r="I335" s="174"/>
      <c r="J335" s="155"/>
      <c r="K335" s="248"/>
      <c r="L335" s="222"/>
      <c r="M335" s="222"/>
      <c r="N335" s="222"/>
      <c r="O335" s="245"/>
      <c r="P335" s="175"/>
      <c r="Q335" s="222">
        <f t="shared" si="26"/>
        <v>450</v>
      </c>
      <c r="R335" s="222">
        <f t="shared" si="27"/>
        <v>8550</v>
      </c>
      <c r="S335" s="249"/>
      <c r="T335" s="213"/>
      <c r="U335" s="213"/>
    </row>
    <row r="336" spans="1:21" ht="21.75" customHeight="1">
      <c r="A336" s="156">
        <v>334</v>
      </c>
      <c r="B336" s="238" t="s">
        <v>237</v>
      </c>
      <c r="C336" s="165" t="s">
        <v>663</v>
      </c>
      <c r="D336" s="173">
        <v>9000</v>
      </c>
      <c r="E336" s="173"/>
      <c r="F336" s="173">
        <f t="shared" si="25"/>
        <v>9000</v>
      </c>
      <c r="G336" s="173">
        <f>450</f>
        <v>450</v>
      </c>
      <c r="H336" s="155"/>
      <c r="I336" s="174"/>
      <c r="J336" s="155"/>
      <c r="K336" s="248"/>
      <c r="L336" s="222"/>
      <c r="M336" s="222"/>
      <c r="N336" s="222"/>
      <c r="O336" s="253"/>
      <c r="P336" s="175"/>
      <c r="Q336" s="222">
        <f t="shared" si="26"/>
        <v>450</v>
      </c>
      <c r="R336" s="222">
        <f t="shared" si="27"/>
        <v>8550</v>
      </c>
      <c r="S336" s="213"/>
      <c r="T336" s="213"/>
      <c r="U336" s="213"/>
    </row>
    <row r="337" spans="1:21" ht="21.75" customHeight="1">
      <c r="A337" s="156">
        <v>335</v>
      </c>
      <c r="B337" s="238" t="s">
        <v>238</v>
      </c>
      <c r="C337" s="165" t="s">
        <v>664</v>
      </c>
      <c r="D337" s="173">
        <v>9000</v>
      </c>
      <c r="E337" s="173"/>
      <c r="F337" s="173">
        <f t="shared" si="25"/>
        <v>9000</v>
      </c>
      <c r="G337" s="173">
        <f>450</f>
        <v>450</v>
      </c>
      <c r="H337" s="176">
        <v>2000</v>
      </c>
      <c r="I337" s="174"/>
      <c r="J337" s="155"/>
      <c r="K337" s="248"/>
      <c r="L337" s="222"/>
      <c r="M337" s="222"/>
      <c r="N337" s="222"/>
      <c r="O337" s="245"/>
      <c r="P337" s="175"/>
      <c r="Q337" s="222">
        <f t="shared" si="26"/>
        <v>2450</v>
      </c>
      <c r="R337" s="222">
        <f t="shared" si="27"/>
        <v>6550</v>
      </c>
      <c r="S337" s="213"/>
      <c r="T337" s="213"/>
      <c r="U337" s="213"/>
    </row>
    <row r="338" spans="1:21" ht="21.75" customHeight="1">
      <c r="A338" s="156">
        <v>336</v>
      </c>
      <c r="B338" s="238" t="s">
        <v>239</v>
      </c>
      <c r="C338" s="165" t="s">
        <v>665</v>
      </c>
      <c r="D338" s="173">
        <v>9000</v>
      </c>
      <c r="E338" s="173"/>
      <c r="F338" s="173">
        <f t="shared" si="25"/>
        <v>9000</v>
      </c>
      <c r="G338" s="173">
        <f>450</f>
        <v>450</v>
      </c>
      <c r="H338" s="177"/>
      <c r="I338" s="174"/>
      <c r="J338" s="155"/>
      <c r="K338" s="248"/>
      <c r="L338" s="222"/>
      <c r="M338" s="222"/>
      <c r="N338" s="222"/>
      <c r="O338" s="245"/>
      <c r="P338" s="175"/>
      <c r="Q338" s="222">
        <f t="shared" si="26"/>
        <v>450</v>
      </c>
      <c r="R338" s="222">
        <f t="shared" si="27"/>
        <v>8550</v>
      </c>
      <c r="S338" s="213"/>
      <c r="T338" s="213"/>
      <c r="U338" s="213"/>
    </row>
    <row r="339" spans="1:21" ht="21.75" customHeight="1">
      <c r="A339" s="156">
        <v>337</v>
      </c>
      <c r="B339" s="238" t="s">
        <v>240</v>
      </c>
      <c r="C339" s="165" t="s">
        <v>666</v>
      </c>
      <c r="D339" s="173">
        <v>9000</v>
      </c>
      <c r="E339" s="173"/>
      <c r="F339" s="173">
        <f t="shared" si="25"/>
        <v>9000</v>
      </c>
      <c r="G339" s="173">
        <f>450</f>
        <v>450</v>
      </c>
      <c r="H339" s="155"/>
      <c r="I339" s="174"/>
      <c r="J339" s="155"/>
      <c r="K339" s="248"/>
      <c r="L339" s="222"/>
      <c r="M339" s="222"/>
      <c r="N339" s="222"/>
      <c r="O339" s="245"/>
      <c r="P339" s="175"/>
      <c r="Q339" s="222">
        <f t="shared" si="26"/>
        <v>450</v>
      </c>
      <c r="R339" s="222">
        <f t="shared" si="27"/>
        <v>8550</v>
      </c>
      <c r="S339" s="213"/>
      <c r="T339" s="213"/>
      <c r="U339" s="213"/>
    </row>
    <row r="340" spans="1:21" ht="21.75" customHeight="1">
      <c r="A340" s="156">
        <v>338</v>
      </c>
      <c r="B340" s="238" t="s">
        <v>179</v>
      </c>
      <c r="C340" s="165" t="s">
        <v>667</v>
      </c>
      <c r="D340" s="173">
        <v>9000</v>
      </c>
      <c r="E340" s="173"/>
      <c r="F340" s="173">
        <f t="shared" si="25"/>
        <v>9000</v>
      </c>
      <c r="G340" s="173">
        <f>450</f>
        <v>450</v>
      </c>
      <c r="H340" s="155"/>
      <c r="I340" s="172">
        <v>4084</v>
      </c>
      <c r="J340" s="155"/>
      <c r="K340" s="248"/>
      <c r="L340" s="222"/>
      <c r="M340" s="222"/>
      <c r="N340" s="222"/>
      <c r="O340" s="245"/>
      <c r="P340" s="175"/>
      <c r="Q340" s="222">
        <f t="shared" si="26"/>
        <v>4534</v>
      </c>
      <c r="R340" s="222">
        <f t="shared" si="27"/>
        <v>4466</v>
      </c>
      <c r="S340" s="213"/>
      <c r="T340" s="213"/>
      <c r="U340" s="213"/>
    </row>
    <row r="341" spans="1:21" ht="21.75" customHeight="1">
      <c r="A341" s="156">
        <v>339</v>
      </c>
      <c r="B341" s="136" t="s">
        <v>241</v>
      </c>
      <c r="C341" s="165" t="s">
        <v>668</v>
      </c>
      <c r="D341" s="173">
        <v>9000</v>
      </c>
      <c r="E341" s="173"/>
      <c r="F341" s="173">
        <f t="shared" si="25"/>
        <v>9000</v>
      </c>
      <c r="G341" s="173">
        <f>450</f>
        <v>450</v>
      </c>
      <c r="H341" s="155"/>
      <c r="I341" s="174"/>
      <c r="J341" s="155"/>
      <c r="K341" s="248"/>
      <c r="L341" s="222"/>
      <c r="M341" s="222"/>
      <c r="N341" s="222"/>
      <c r="O341" s="253"/>
      <c r="P341" s="175"/>
      <c r="Q341" s="222">
        <f t="shared" si="26"/>
        <v>450</v>
      </c>
      <c r="R341" s="222">
        <f t="shared" si="27"/>
        <v>8550</v>
      </c>
      <c r="S341" s="213"/>
      <c r="T341" s="213"/>
      <c r="U341" s="213"/>
    </row>
    <row r="342" spans="1:21" ht="21.75" customHeight="1">
      <c r="A342" s="156">
        <v>340</v>
      </c>
      <c r="B342" s="238" t="s">
        <v>242</v>
      </c>
      <c r="C342" s="165" t="s">
        <v>669</v>
      </c>
      <c r="D342" s="173">
        <v>9000</v>
      </c>
      <c r="E342" s="173"/>
      <c r="F342" s="173">
        <f t="shared" si="25"/>
        <v>9000</v>
      </c>
      <c r="G342" s="173">
        <f>450</f>
        <v>450</v>
      </c>
      <c r="H342" s="155"/>
      <c r="I342" s="174"/>
      <c r="J342" s="155"/>
      <c r="K342" s="248"/>
      <c r="L342" s="222"/>
      <c r="M342" s="222"/>
      <c r="N342" s="222"/>
      <c r="O342" s="245"/>
      <c r="P342" s="175"/>
      <c r="Q342" s="222">
        <f t="shared" si="26"/>
        <v>450</v>
      </c>
      <c r="R342" s="222">
        <f t="shared" si="27"/>
        <v>8550</v>
      </c>
      <c r="S342" s="213"/>
      <c r="T342" s="213"/>
      <c r="U342" s="213"/>
    </row>
    <row r="343" spans="1:21" ht="21.75" customHeight="1">
      <c r="A343" s="156">
        <v>341</v>
      </c>
      <c r="B343" s="238" t="s">
        <v>243</v>
      </c>
      <c r="C343" s="165" t="s">
        <v>670</v>
      </c>
      <c r="D343" s="173">
        <v>9000</v>
      </c>
      <c r="E343" s="173"/>
      <c r="F343" s="173">
        <f aca="true" t="shared" si="28" ref="F343:F360">D343</f>
        <v>9000</v>
      </c>
      <c r="G343" s="173">
        <f>450</f>
        <v>450</v>
      </c>
      <c r="H343" s="176">
        <v>2417</v>
      </c>
      <c r="I343" s="174"/>
      <c r="J343" s="155"/>
      <c r="K343" s="248"/>
      <c r="L343" s="222"/>
      <c r="M343" s="222"/>
      <c r="N343" s="222"/>
      <c r="O343" s="245"/>
      <c r="P343" s="175"/>
      <c r="Q343" s="222">
        <f t="shared" si="26"/>
        <v>2867</v>
      </c>
      <c r="R343" s="222">
        <f t="shared" si="27"/>
        <v>6133</v>
      </c>
      <c r="S343" s="213"/>
      <c r="T343" s="213"/>
      <c r="U343" s="213"/>
    </row>
    <row r="344" spans="1:21" ht="21.75" customHeight="1">
      <c r="A344" s="156">
        <v>342</v>
      </c>
      <c r="B344" s="238" t="s">
        <v>244</v>
      </c>
      <c r="C344" s="165" t="s">
        <v>671</v>
      </c>
      <c r="D344" s="173">
        <v>9000</v>
      </c>
      <c r="E344" s="173"/>
      <c r="F344" s="173">
        <f t="shared" si="28"/>
        <v>9000</v>
      </c>
      <c r="G344" s="173">
        <f>450</f>
        <v>450</v>
      </c>
      <c r="H344" s="155"/>
      <c r="I344" s="174"/>
      <c r="J344" s="155"/>
      <c r="K344" s="248"/>
      <c r="L344" s="222"/>
      <c r="M344" s="222"/>
      <c r="N344" s="222"/>
      <c r="O344" s="245"/>
      <c r="P344" s="175"/>
      <c r="Q344" s="222">
        <f t="shared" si="26"/>
        <v>450</v>
      </c>
      <c r="R344" s="222">
        <f t="shared" si="27"/>
        <v>8550</v>
      </c>
      <c r="S344" s="213"/>
      <c r="T344" s="213"/>
      <c r="U344" s="213"/>
    </row>
    <row r="345" spans="1:21" ht="21.75" customHeight="1">
      <c r="A345" s="156">
        <v>343</v>
      </c>
      <c r="B345" s="238" t="s">
        <v>168</v>
      </c>
      <c r="C345" s="165" t="s">
        <v>672</v>
      </c>
      <c r="D345" s="173">
        <v>9000</v>
      </c>
      <c r="E345" s="173"/>
      <c r="F345" s="173">
        <f t="shared" si="28"/>
        <v>9000</v>
      </c>
      <c r="G345" s="173">
        <f>450</f>
        <v>450</v>
      </c>
      <c r="H345" s="155"/>
      <c r="I345" s="172">
        <v>2470</v>
      </c>
      <c r="J345" s="155"/>
      <c r="K345" s="248"/>
      <c r="L345" s="222"/>
      <c r="M345" s="222"/>
      <c r="N345" s="222"/>
      <c r="O345" s="245"/>
      <c r="P345" s="175"/>
      <c r="Q345" s="222">
        <f t="shared" si="26"/>
        <v>2920</v>
      </c>
      <c r="R345" s="222">
        <f t="shared" si="27"/>
        <v>6080</v>
      </c>
      <c r="S345" s="213"/>
      <c r="T345" s="213"/>
      <c r="U345" s="213"/>
    </row>
    <row r="346" spans="1:21" ht="21.75" customHeight="1">
      <c r="A346" s="156">
        <v>344</v>
      </c>
      <c r="B346" s="238" t="s">
        <v>245</v>
      </c>
      <c r="C346" s="165" t="s">
        <v>673</v>
      </c>
      <c r="D346" s="173">
        <v>9000</v>
      </c>
      <c r="E346" s="173"/>
      <c r="F346" s="173">
        <f t="shared" si="28"/>
        <v>9000</v>
      </c>
      <c r="G346" s="173">
        <f>450</f>
        <v>450</v>
      </c>
      <c r="H346" s="155"/>
      <c r="I346" s="174"/>
      <c r="J346" s="155"/>
      <c r="K346" s="248"/>
      <c r="L346" s="222"/>
      <c r="M346" s="222"/>
      <c r="N346" s="222"/>
      <c r="O346" s="245"/>
      <c r="P346" s="175"/>
      <c r="Q346" s="222">
        <f t="shared" si="26"/>
        <v>450</v>
      </c>
      <c r="R346" s="222">
        <f t="shared" si="27"/>
        <v>8550</v>
      </c>
      <c r="S346" s="213"/>
      <c r="T346" s="213"/>
      <c r="U346" s="213"/>
    </row>
    <row r="347" spans="1:21" ht="21.75" customHeight="1">
      <c r="A347" s="156">
        <v>345</v>
      </c>
      <c r="B347" s="238" t="s">
        <v>246</v>
      </c>
      <c r="C347" s="165" t="s">
        <v>674</v>
      </c>
      <c r="D347" s="173">
        <v>9000</v>
      </c>
      <c r="E347" s="173"/>
      <c r="F347" s="173">
        <f t="shared" si="28"/>
        <v>9000</v>
      </c>
      <c r="G347" s="173">
        <f>450</f>
        <v>450</v>
      </c>
      <c r="H347" s="176">
        <v>3584</v>
      </c>
      <c r="I347" s="174"/>
      <c r="J347" s="155"/>
      <c r="K347" s="248"/>
      <c r="L347" s="222"/>
      <c r="M347" s="222"/>
      <c r="N347" s="222"/>
      <c r="O347" s="245"/>
      <c r="P347" s="175"/>
      <c r="Q347" s="222">
        <f t="shared" si="26"/>
        <v>4034</v>
      </c>
      <c r="R347" s="222">
        <f t="shared" si="27"/>
        <v>4966</v>
      </c>
      <c r="S347" s="213"/>
      <c r="T347" s="213"/>
      <c r="U347" s="213"/>
    </row>
    <row r="348" spans="1:21" ht="21.75" customHeight="1">
      <c r="A348" s="156">
        <v>346</v>
      </c>
      <c r="B348" s="238" t="s">
        <v>247</v>
      </c>
      <c r="C348" s="165" t="s">
        <v>675</v>
      </c>
      <c r="D348" s="173">
        <v>9000</v>
      </c>
      <c r="E348" s="173"/>
      <c r="F348" s="173">
        <f t="shared" si="28"/>
        <v>9000</v>
      </c>
      <c r="G348" s="173">
        <f>450</f>
        <v>450</v>
      </c>
      <c r="H348" s="155"/>
      <c r="I348" s="174"/>
      <c r="J348" s="155"/>
      <c r="K348" s="248"/>
      <c r="L348" s="222"/>
      <c r="M348" s="222"/>
      <c r="N348" s="222"/>
      <c r="O348" s="245"/>
      <c r="P348" s="175"/>
      <c r="Q348" s="222">
        <f t="shared" si="26"/>
        <v>450</v>
      </c>
      <c r="R348" s="222">
        <f t="shared" si="27"/>
        <v>8550</v>
      </c>
      <c r="S348" s="213"/>
      <c r="T348" s="213"/>
      <c r="U348" s="213"/>
    </row>
    <row r="349" spans="1:21" ht="21.75" customHeight="1">
      <c r="A349" s="156">
        <v>347</v>
      </c>
      <c r="B349" s="238" t="s">
        <v>248</v>
      </c>
      <c r="C349" s="183" t="s">
        <v>676</v>
      </c>
      <c r="D349" s="173">
        <v>9000</v>
      </c>
      <c r="E349" s="173"/>
      <c r="F349" s="173">
        <f t="shared" si="28"/>
        <v>9000</v>
      </c>
      <c r="G349" s="173">
        <f>450</f>
        <v>450</v>
      </c>
      <c r="H349" s="155"/>
      <c r="I349" s="174"/>
      <c r="J349" s="155"/>
      <c r="K349" s="248"/>
      <c r="L349" s="222"/>
      <c r="M349" s="222"/>
      <c r="N349" s="222"/>
      <c r="O349" s="245"/>
      <c r="P349" s="175"/>
      <c r="Q349" s="222">
        <f t="shared" si="26"/>
        <v>450</v>
      </c>
      <c r="R349" s="222">
        <f t="shared" si="27"/>
        <v>8550</v>
      </c>
      <c r="S349" s="213"/>
      <c r="T349" s="213"/>
      <c r="U349" s="213"/>
    </row>
    <row r="350" spans="1:21" ht="21.75" customHeight="1">
      <c r="A350" s="156">
        <v>348</v>
      </c>
      <c r="B350" s="238" t="s">
        <v>249</v>
      </c>
      <c r="C350" s="165" t="s">
        <v>677</v>
      </c>
      <c r="D350" s="173">
        <v>9000</v>
      </c>
      <c r="E350" s="173"/>
      <c r="F350" s="173">
        <f t="shared" si="28"/>
        <v>9000</v>
      </c>
      <c r="G350" s="173">
        <f>450</f>
        <v>450</v>
      </c>
      <c r="H350" s="155"/>
      <c r="I350" s="174"/>
      <c r="J350" s="155"/>
      <c r="K350" s="248"/>
      <c r="L350" s="222"/>
      <c r="M350" s="222"/>
      <c r="N350" s="222"/>
      <c r="O350" s="245"/>
      <c r="P350" s="175"/>
      <c r="Q350" s="222">
        <f t="shared" si="26"/>
        <v>450</v>
      </c>
      <c r="R350" s="222">
        <f t="shared" si="27"/>
        <v>8550</v>
      </c>
      <c r="S350" s="213"/>
      <c r="T350" s="213"/>
      <c r="U350" s="213"/>
    </row>
    <row r="351" spans="1:21" ht="21.75" customHeight="1">
      <c r="A351" s="156">
        <v>349</v>
      </c>
      <c r="B351" s="238" t="s">
        <v>250</v>
      </c>
      <c r="C351" s="165" t="s">
        <v>678</v>
      </c>
      <c r="D351" s="173">
        <v>9000</v>
      </c>
      <c r="E351" s="173"/>
      <c r="F351" s="173">
        <f t="shared" si="28"/>
        <v>9000</v>
      </c>
      <c r="G351" s="173">
        <f>450</f>
        <v>450</v>
      </c>
      <c r="H351" s="155"/>
      <c r="I351" s="174"/>
      <c r="J351" s="155"/>
      <c r="K351" s="248"/>
      <c r="L351" s="222"/>
      <c r="M351" s="222"/>
      <c r="N351" s="222"/>
      <c r="O351" s="245"/>
      <c r="P351" s="175"/>
      <c r="Q351" s="222">
        <f t="shared" si="26"/>
        <v>450</v>
      </c>
      <c r="R351" s="222">
        <f t="shared" si="27"/>
        <v>8550</v>
      </c>
      <c r="S351" s="213"/>
      <c r="T351" s="213"/>
      <c r="U351" s="213"/>
    </row>
    <row r="352" spans="1:21" s="115" customFormat="1" ht="21.75" customHeight="1">
      <c r="A352" s="156">
        <v>350</v>
      </c>
      <c r="B352" s="137" t="s">
        <v>251</v>
      </c>
      <c r="C352" s="183" t="s">
        <v>679</v>
      </c>
      <c r="D352" s="173">
        <v>9000</v>
      </c>
      <c r="E352" s="173"/>
      <c r="F352" s="173">
        <f t="shared" si="28"/>
        <v>9000</v>
      </c>
      <c r="G352" s="173">
        <f>450</f>
        <v>450</v>
      </c>
      <c r="H352" s="178"/>
      <c r="I352" s="174"/>
      <c r="J352" s="178"/>
      <c r="K352" s="254"/>
      <c r="L352" s="255"/>
      <c r="M352" s="255"/>
      <c r="N352" s="255"/>
      <c r="O352" s="256"/>
      <c r="P352" s="179"/>
      <c r="Q352" s="222">
        <f>SUM(G352:O352)</f>
        <v>450</v>
      </c>
      <c r="R352" s="222">
        <f>F352-Q352</f>
        <v>8550</v>
      </c>
      <c r="S352" s="257"/>
      <c r="T352" s="257"/>
      <c r="U352" s="257"/>
    </row>
    <row r="353" spans="1:21" s="115" customFormat="1" ht="21.75" customHeight="1">
      <c r="A353" s="156">
        <v>351</v>
      </c>
      <c r="B353" s="137" t="s">
        <v>253</v>
      </c>
      <c r="C353" s="183" t="s">
        <v>680</v>
      </c>
      <c r="D353" s="173">
        <v>9000</v>
      </c>
      <c r="E353" s="173"/>
      <c r="F353" s="173">
        <f t="shared" si="28"/>
        <v>9000</v>
      </c>
      <c r="G353" s="173">
        <f>450</f>
        <v>450</v>
      </c>
      <c r="H353" s="178"/>
      <c r="I353" s="174"/>
      <c r="J353" s="178"/>
      <c r="K353" s="254"/>
      <c r="L353" s="255"/>
      <c r="M353" s="255"/>
      <c r="N353" s="255"/>
      <c r="O353" s="256"/>
      <c r="P353" s="179"/>
      <c r="Q353" s="222">
        <f>SUM(G353:O353)</f>
        <v>450</v>
      </c>
      <c r="R353" s="222">
        <f>F353-Q353</f>
        <v>8550</v>
      </c>
      <c r="S353" s="257"/>
      <c r="T353" s="257"/>
      <c r="U353" s="257"/>
    </row>
    <row r="354" spans="1:21" s="115" customFormat="1" ht="21.75" customHeight="1">
      <c r="A354" s="156">
        <v>352</v>
      </c>
      <c r="B354" s="238" t="s">
        <v>258</v>
      </c>
      <c r="C354" s="183" t="s">
        <v>681</v>
      </c>
      <c r="D354" s="173">
        <v>9000</v>
      </c>
      <c r="E354" s="173"/>
      <c r="F354" s="173">
        <f t="shared" si="28"/>
        <v>9000</v>
      </c>
      <c r="G354" s="173">
        <f>450</f>
        <v>450</v>
      </c>
      <c r="H354" s="178"/>
      <c r="I354" s="174"/>
      <c r="J354" s="178"/>
      <c r="K354" s="254"/>
      <c r="L354" s="255"/>
      <c r="M354" s="255"/>
      <c r="N354" s="255"/>
      <c r="O354" s="256"/>
      <c r="P354" s="179"/>
      <c r="Q354" s="222">
        <f>SUM(G354:O354)</f>
        <v>450</v>
      </c>
      <c r="R354" s="222">
        <f>F354-Q354</f>
        <v>8550</v>
      </c>
      <c r="S354" s="257"/>
      <c r="T354" s="257"/>
      <c r="U354" s="257"/>
    </row>
    <row r="355" spans="1:21" s="115" customFormat="1" ht="21.75" customHeight="1">
      <c r="A355" s="156">
        <v>353</v>
      </c>
      <c r="B355" s="238" t="s">
        <v>254</v>
      </c>
      <c r="C355" s="183" t="s">
        <v>682</v>
      </c>
      <c r="D355" s="173">
        <v>9000</v>
      </c>
      <c r="E355" s="173"/>
      <c r="F355" s="173">
        <f t="shared" si="28"/>
        <v>9000</v>
      </c>
      <c r="G355" s="173">
        <f>450</f>
        <v>450</v>
      </c>
      <c r="H355" s="178"/>
      <c r="I355" s="174"/>
      <c r="J355" s="178"/>
      <c r="K355" s="254"/>
      <c r="L355" s="255"/>
      <c r="M355" s="255"/>
      <c r="N355" s="255"/>
      <c r="O355" s="256"/>
      <c r="P355" s="179"/>
      <c r="Q355" s="222">
        <f aca="true" t="shared" si="29" ref="Q355:Q360">SUM(G355:O355)</f>
        <v>450</v>
      </c>
      <c r="R355" s="222">
        <f aca="true" t="shared" si="30" ref="R355:R360">F355-Q355</f>
        <v>8550</v>
      </c>
      <c r="S355" s="257"/>
      <c r="T355" s="257"/>
      <c r="U355" s="257"/>
    </row>
    <row r="356" spans="1:21" s="115" customFormat="1" ht="21.75" customHeight="1">
      <c r="A356" s="156">
        <v>354</v>
      </c>
      <c r="B356" s="238" t="s">
        <v>255</v>
      </c>
      <c r="C356" s="183" t="s">
        <v>683</v>
      </c>
      <c r="D356" s="173">
        <v>9000</v>
      </c>
      <c r="E356" s="173"/>
      <c r="F356" s="173">
        <f t="shared" si="28"/>
        <v>9000</v>
      </c>
      <c r="G356" s="173">
        <f>450</f>
        <v>450</v>
      </c>
      <c r="H356" s="178"/>
      <c r="I356" s="174"/>
      <c r="J356" s="178"/>
      <c r="K356" s="254"/>
      <c r="L356" s="255"/>
      <c r="M356" s="255"/>
      <c r="N356" s="255"/>
      <c r="O356" s="256"/>
      <c r="P356" s="179"/>
      <c r="Q356" s="222">
        <f t="shared" si="29"/>
        <v>450</v>
      </c>
      <c r="R356" s="222">
        <f t="shared" si="30"/>
        <v>8550</v>
      </c>
      <c r="S356" s="257"/>
      <c r="T356" s="257"/>
      <c r="U356" s="257"/>
    </row>
    <row r="357" spans="1:21" s="115" customFormat="1" ht="21.75" customHeight="1">
      <c r="A357" s="156">
        <v>355</v>
      </c>
      <c r="B357" s="238" t="s">
        <v>260</v>
      </c>
      <c r="C357" s="183" t="s">
        <v>684</v>
      </c>
      <c r="D357" s="173">
        <v>9000</v>
      </c>
      <c r="E357" s="173"/>
      <c r="F357" s="173">
        <f t="shared" si="28"/>
        <v>9000</v>
      </c>
      <c r="G357" s="173">
        <f>450</f>
        <v>450</v>
      </c>
      <c r="H357" s="178"/>
      <c r="I357" s="174"/>
      <c r="J357" s="178"/>
      <c r="K357" s="254"/>
      <c r="L357" s="255"/>
      <c r="M357" s="255"/>
      <c r="N357" s="255"/>
      <c r="O357" s="256"/>
      <c r="P357" s="179"/>
      <c r="Q357" s="222">
        <f t="shared" si="29"/>
        <v>450</v>
      </c>
      <c r="R357" s="222">
        <f t="shared" si="30"/>
        <v>8550</v>
      </c>
      <c r="S357" s="257"/>
      <c r="T357" s="257"/>
      <c r="U357" s="257"/>
    </row>
    <row r="358" spans="1:21" s="115" customFormat="1" ht="21.75" customHeight="1">
      <c r="A358" s="156">
        <v>356</v>
      </c>
      <c r="B358" s="238" t="s">
        <v>256</v>
      </c>
      <c r="C358" s="183" t="s">
        <v>685</v>
      </c>
      <c r="D358" s="173">
        <v>9000</v>
      </c>
      <c r="E358" s="173"/>
      <c r="F358" s="173">
        <f t="shared" si="28"/>
        <v>9000</v>
      </c>
      <c r="G358" s="173">
        <f>450</f>
        <v>450</v>
      </c>
      <c r="H358" s="178"/>
      <c r="I358" s="174"/>
      <c r="J358" s="178"/>
      <c r="K358" s="254"/>
      <c r="L358" s="255"/>
      <c r="M358" s="255"/>
      <c r="N358" s="255"/>
      <c r="O358" s="256"/>
      <c r="P358" s="179"/>
      <c r="Q358" s="222">
        <f t="shared" si="29"/>
        <v>450</v>
      </c>
      <c r="R358" s="222">
        <f t="shared" si="30"/>
        <v>8550</v>
      </c>
      <c r="S358" s="257"/>
      <c r="T358" s="257"/>
      <c r="U358" s="257"/>
    </row>
    <row r="359" spans="1:21" s="115" customFormat="1" ht="21.75" customHeight="1">
      <c r="A359" s="156">
        <v>357</v>
      </c>
      <c r="B359" s="238" t="s">
        <v>259</v>
      </c>
      <c r="C359" s="183" t="s">
        <v>686</v>
      </c>
      <c r="D359" s="173">
        <v>9000</v>
      </c>
      <c r="E359" s="173"/>
      <c r="F359" s="173">
        <f t="shared" si="28"/>
        <v>9000</v>
      </c>
      <c r="G359" s="173">
        <f>450</f>
        <v>450</v>
      </c>
      <c r="H359" s="178"/>
      <c r="I359" s="174"/>
      <c r="J359" s="178"/>
      <c r="K359" s="254"/>
      <c r="L359" s="255"/>
      <c r="M359" s="255"/>
      <c r="N359" s="255"/>
      <c r="O359" s="256"/>
      <c r="P359" s="179"/>
      <c r="Q359" s="222">
        <f t="shared" si="29"/>
        <v>450</v>
      </c>
      <c r="R359" s="222">
        <f t="shared" si="30"/>
        <v>8550</v>
      </c>
      <c r="S359" s="257"/>
      <c r="T359" s="257"/>
      <c r="U359" s="257"/>
    </row>
    <row r="360" spans="1:21" s="115" customFormat="1" ht="21.75" customHeight="1">
      <c r="A360" s="156">
        <v>358</v>
      </c>
      <c r="B360" s="238" t="s">
        <v>257</v>
      </c>
      <c r="C360" s="183" t="s">
        <v>687</v>
      </c>
      <c r="D360" s="173">
        <v>9000</v>
      </c>
      <c r="E360" s="173"/>
      <c r="F360" s="173">
        <f t="shared" si="28"/>
        <v>9000</v>
      </c>
      <c r="G360" s="173">
        <f>450</f>
        <v>450</v>
      </c>
      <c r="H360" s="178"/>
      <c r="I360" s="174"/>
      <c r="J360" s="178"/>
      <c r="K360" s="254"/>
      <c r="L360" s="255"/>
      <c r="M360" s="255"/>
      <c r="N360" s="255"/>
      <c r="O360" s="256"/>
      <c r="P360" s="179"/>
      <c r="Q360" s="222">
        <f t="shared" si="29"/>
        <v>450</v>
      </c>
      <c r="R360" s="222">
        <f t="shared" si="30"/>
        <v>8550</v>
      </c>
      <c r="S360" s="257"/>
      <c r="T360" s="257"/>
      <c r="U360" s="257"/>
    </row>
    <row r="361" spans="1:21" ht="21.75" customHeight="1">
      <c r="A361" s="156">
        <v>359</v>
      </c>
      <c r="B361" s="137" t="s">
        <v>261</v>
      </c>
      <c r="C361" s="183" t="s">
        <v>688</v>
      </c>
      <c r="D361" s="173">
        <v>9000</v>
      </c>
      <c r="E361" s="258"/>
      <c r="F361" s="173">
        <v>9000</v>
      </c>
      <c r="G361" s="173">
        <v>450</v>
      </c>
      <c r="H361" s="155"/>
      <c r="I361" s="180"/>
      <c r="J361" s="155"/>
      <c r="K361" s="248"/>
      <c r="L361" s="222"/>
      <c r="M361" s="222"/>
      <c r="N361" s="222"/>
      <c r="O361" s="245"/>
      <c r="P361" s="175"/>
      <c r="Q361" s="222">
        <f>SUM(G361:O361)</f>
        <v>450</v>
      </c>
      <c r="R361" s="222">
        <f>F361-Q361</f>
        <v>8550</v>
      </c>
      <c r="S361" s="213"/>
      <c r="T361" s="213"/>
      <c r="U361" s="213"/>
    </row>
    <row r="362" spans="1:21" ht="21.75" customHeight="1">
      <c r="A362" s="156">
        <v>360</v>
      </c>
      <c r="B362" s="137" t="s">
        <v>262</v>
      </c>
      <c r="C362" s="183" t="s">
        <v>689</v>
      </c>
      <c r="D362" s="173">
        <v>9000</v>
      </c>
      <c r="E362" s="173"/>
      <c r="F362" s="173">
        <v>9000</v>
      </c>
      <c r="G362" s="173">
        <v>450</v>
      </c>
      <c r="H362" s="155"/>
      <c r="I362" s="180"/>
      <c r="J362" s="155"/>
      <c r="K362" s="248"/>
      <c r="L362" s="222"/>
      <c r="M362" s="222"/>
      <c r="N362" s="222"/>
      <c r="O362" s="245"/>
      <c r="P362" s="175"/>
      <c r="Q362" s="222">
        <f>SUM(G362:O362)</f>
        <v>450</v>
      </c>
      <c r="R362" s="222">
        <f>F362-Q362</f>
        <v>8550</v>
      </c>
      <c r="S362" s="213"/>
      <c r="T362" s="213"/>
      <c r="U362" s="213"/>
    </row>
    <row r="363" spans="1:21" ht="21.75" customHeight="1">
      <c r="A363" s="156">
        <v>361</v>
      </c>
      <c r="B363" s="137" t="s">
        <v>263</v>
      </c>
      <c r="C363" s="183" t="s">
        <v>690</v>
      </c>
      <c r="D363" s="173">
        <v>9000</v>
      </c>
      <c r="E363" s="173"/>
      <c r="F363" s="173">
        <f>D363</f>
        <v>9000</v>
      </c>
      <c r="G363" s="173">
        <v>450</v>
      </c>
      <c r="H363" s="155"/>
      <c r="I363" s="180"/>
      <c r="J363" s="155"/>
      <c r="K363" s="248"/>
      <c r="L363" s="222"/>
      <c r="M363" s="222"/>
      <c r="N363" s="222"/>
      <c r="O363" s="245"/>
      <c r="P363" s="175"/>
      <c r="Q363" s="222">
        <f>SUM(G363:O363)</f>
        <v>450</v>
      </c>
      <c r="R363" s="222">
        <f>F363-Q363</f>
        <v>8550</v>
      </c>
      <c r="S363" s="213"/>
      <c r="T363" s="213"/>
      <c r="U363" s="213"/>
    </row>
    <row r="364" spans="1:21" ht="21.75" customHeight="1">
      <c r="A364" s="156">
        <v>362</v>
      </c>
      <c r="B364" s="137" t="s">
        <v>415</v>
      </c>
      <c r="C364" s="183" t="s">
        <v>691</v>
      </c>
      <c r="D364" s="173">
        <v>9000</v>
      </c>
      <c r="E364" s="173"/>
      <c r="F364" s="173">
        <v>9000</v>
      </c>
      <c r="G364" s="173">
        <v>450</v>
      </c>
      <c r="H364" s="155"/>
      <c r="I364" s="180"/>
      <c r="J364" s="155"/>
      <c r="K364" s="248"/>
      <c r="L364" s="222"/>
      <c r="M364" s="222"/>
      <c r="N364" s="222"/>
      <c r="O364" s="245"/>
      <c r="P364" s="175"/>
      <c r="Q364" s="222">
        <f>SUM(G364:O364)</f>
        <v>450</v>
      </c>
      <c r="R364" s="222">
        <f>F364-Q364</f>
        <v>8550</v>
      </c>
      <c r="S364" s="213"/>
      <c r="T364" s="213"/>
      <c r="U364" s="213"/>
    </row>
    <row r="365" spans="1:24" s="4" customFormat="1" ht="17.25" customHeight="1">
      <c r="A365" s="9"/>
      <c r="B365" s="104"/>
      <c r="C365" s="26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00"/>
      <c r="O365" s="105"/>
      <c r="P365" s="100"/>
      <c r="Q365" s="11"/>
      <c r="R365" s="11"/>
      <c r="S365" s="87"/>
      <c r="T365" s="3"/>
      <c r="U365" s="3"/>
      <c r="V365" s="3"/>
      <c r="W365" s="3"/>
      <c r="X365" s="3"/>
    </row>
    <row r="366" spans="1:19" s="16" customFormat="1" ht="21.75" customHeight="1">
      <c r="A366" s="13"/>
      <c r="B366" s="337"/>
      <c r="C366" s="337"/>
      <c r="D366" s="1">
        <f aca="true" t="shared" si="31" ref="D366:R366">SUM(D93:D365)</f>
        <v>3072000</v>
      </c>
      <c r="E366" s="1">
        <f t="shared" si="31"/>
        <v>0</v>
      </c>
      <c r="F366" s="1">
        <f t="shared" si="31"/>
        <v>3072000</v>
      </c>
      <c r="G366" s="1">
        <f t="shared" si="31"/>
        <v>153600</v>
      </c>
      <c r="H366" s="1">
        <f t="shared" si="31"/>
        <v>187561</v>
      </c>
      <c r="I366" s="1">
        <f t="shared" si="31"/>
        <v>141739</v>
      </c>
      <c r="J366" s="1">
        <f t="shared" si="31"/>
        <v>6300</v>
      </c>
      <c r="K366" s="1">
        <f t="shared" si="31"/>
        <v>6552</v>
      </c>
      <c r="L366" s="1">
        <f t="shared" si="31"/>
        <v>257</v>
      </c>
      <c r="M366" s="1">
        <f t="shared" si="31"/>
        <v>0</v>
      </c>
      <c r="N366" s="1">
        <f t="shared" si="31"/>
        <v>0</v>
      </c>
      <c r="O366" s="33">
        <f t="shared" si="31"/>
        <v>0</v>
      </c>
      <c r="P366" s="1">
        <f t="shared" si="31"/>
        <v>0</v>
      </c>
      <c r="Q366" s="1">
        <f t="shared" si="31"/>
        <v>496009</v>
      </c>
      <c r="R366" s="1">
        <f t="shared" si="31"/>
        <v>2575991</v>
      </c>
      <c r="S366" s="89"/>
    </row>
    <row r="367" spans="1:19" s="23" customFormat="1" ht="21.75" customHeight="1">
      <c r="A367" s="13"/>
      <c r="B367" s="116" t="s">
        <v>394</v>
      </c>
      <c r="C367" s="264"/>
      <c r="D367" s="17">
        <v>30000</v>
      </c>
      <c r="E367" s="18"/>
      <c r="F367" s="19">
        <f aca="true" t="shared" si="32" ref="F367:F375">SUM(D367:E367)</f>
        <v>30000</v>
      </c>
      <c r="G367" s="19">
        <f aca="true" t="shared" si="33" ref="G367:G375">SUM(E367:F367)-P367</f>
        <v>30000</v>
      </c>
      <c r="H367" s="20"/>
      <c r="I367" s="21"/>
      <c r="J367" s="20"/>
      <c r="K367" s="22"/>
      <c r="L367" s="20"/>
      <c r="M367" s="20"/>
      <c r="N367" s="20"/>
      <c r="O367" s="106"/>
      <c r="P367" s="20"/>
      <c r="Q367" s="20">
        <f aca="true" t="shared" si="34" ref="Q367:Q375">SUM(G367:N367)</f>
        <v>30000</v>
      </c>
      <c r="R367" s="15"/>
      <c r="S367" s="90"/>
    </row>
    <row r="368" spans="1:19" s="23" customFormat="1" ht="21.75" customHeight="1">
      <c r="A368" s="13"/>
      <c r="B368" s="103" t="s">
        <v>393</v>
      </c>
      <c r="C368" s="264"/>
      <c r="D368" s="17">
        <v>34929</v>
      </c>
      <c r="E368" s="18"/>
      <c r="F368" s="19">
        <f t="shared" si="32"/>
        <v>34929</v>
      </c>
      <c r="G368" s="19">
        <f t="shared" si="33"/>
        <v>34929</v>
      </c>
      <c r="H368" s="20"/>
      <c r="I368" s="21"/>
      <c r="J368" s="20"/>
      <c r="K368" s="22"/>
      <c r="L368" s="20"/>
      <c r="M368" s="20"/>
      <c r="N368" s="20"/>
      <c r="O368" s="106"/>
      <c r="P368" s="20"/>
      <c r="Q368" s="20">
        <f t="shared" si="34"/>
        <v>34929</v>
      </c>
      <c r="R368" s="15"/>
      <c r="S368" s="90"/>
    </row>
    <row r="369" spans="1:19" s="23" customFormat="1" ht="21.75" customHeight="1">
      <c r="A369" s="13"/>
      <c r="B369" s="103" t="s">
        <v>396</v>
      </c>
      <c r="C369" s="264"/>
      <c r="D369" s="17">
        <v>9000</v>
      </c>
      <c r="E369" s="18"/>
      <c r="F369" s="19">
        <f t="shared" si="32"/>
        <v>9000</v>
      </c>
      <c r="G369" s="19">
        <f t="shared" si="33"/>
        <v>9000</v>
      </c>
      <c r="H369" s="20"/>
      <c r="I369" s="21"/>
      <c r="J369" s="20"/>
      <c r="K369" s="22"/>
      <c r="L369" s="20"/>
      <c r="M369" s="20"/>
      <c r="N369" s="20"/>
      <c r="O369" s="106"/>
      <c r="P369" s="20"/>
      <c r="Q369" s="20">
        <f t="shared" si="34"/>
        <v>9000</v>
      </c>
      <c r="R369" s="15"/>
      <c r="S369" s="90"/>
    </row>
    <row r="370" spans="1:19" s="23" customFormat="1" ht="21.75" customHeight="1">
      <c r="A370" s="13"/>
      <c r="B370" s="103" t="s">
        <v>342</v>
      </c>
      <c r="C370" s="264"/>
      <c r="D370" s="17">
        <v>11250</v>
      </c>
      <c r="E370" s="18"/>
      <c r="F370" s="19">
        <f>SUM(D370:E370)</f>
        <v>11250</v>
      </c>
      <c r="G370" s="19">
        <f>SUM(E370:F370)-P370</f>
        <v>11250</v>
      </c>
      <c r="H370" s="20"/>
      <c r="I370" s="21"/>
      <c r="J370" s="20"/>
      <c r="K370" s="22"/>
      <c r="L370" s="20"/>
      <c r="M370" s="20"/>
      <c r="N370" s="20"/>
      <c r="O370" s="106"/>
      <c r="P370" s="20"/>
      <c r="Q370" s="20">
        <f>SUM(G370:N370)</f>
        <v>11250</v>
      </c>
      <c r="R370" s="15"/>
      <c r="S370" s="90"/>
    </row>
    <row r="371" spans="1:19" s="23" customFormat="1" ht="21.75" customHeight="1">
      <c r="A371" s="13"/>
      <c r="B371" s="103" t="s">
        <v>408</v>
      </c>
      <c r="C371" s="264"/>
      <c r="D371" s="17">
        <v>26100</v>
      </c>
      <c r="E371" s="18"/>
      <c r="F371" s="19">
        <f t="shared" si="32"/>
        <v>26100</v>
      </c>
      <c r="G371" s="19">
        <f t="shared" si="33"/>
        <v>25785</v>
      </c>
      <c r="H371" s="124"/>
      <c r="I371" s="21"/>
      <c r="J371" s="20"/>
      <c r="K371" s="22"/>
      <c r="L371" s="20"/>
      <c r="M371" s="20"/>
      <c r="N371" s="20"/>
      <c r="O371" s="106"/>
      <c r="P371" s="20">
        <v>315</v>
      </c>
      <c r="Q371" s="20">
        <f t="shared" si="34"/>
        <v>25785</v>
      </c>
      <c r="R371" s="15"/>
      <c r="S371" s="90"/>
    </row>
    <row r="372" spans="1:18" ht="21.75" customHeight="1">
      <c r="A372" s="13"/>
      <c r="B372" s="103" t="s">
        <v>409</v>
      </c>
      <c r="C372" s="264"/>
      <c r="D372" s="17">
        <v>54000</v>
      </c>
      <c r="E372" s="18"/>
      <c r="F372" s="19">
        <f t="shared" si="32"/>
        <v>54000</v>
      </c>
      <c r="G372" s="19">
        <f t="shared" si="33"/>
        <v>54000</v>
      </c>
      <c r="H372" s="20"/>
      <c r="I372" s="21" t="s">
        <v>158</v>
      </c>
      <c r="J372" s="20"/>
      <c r="K372" s="22"/>
      <c r="L372" s="24"/>
      <c r="M372" s="24"/>
      <c r="N372" s="24"/>
      <c r="O372" s="107"/>
      <c r="P372" s="21"/>
      <c r="Q372" s="20">
        <f t="shared" si="34"/>
        <v>54000</v>
      </c>
      <c r="R372" s="15"/>
    </row>
    <row r="373" spans="1:18" ht="21.75" customHeight="1">
      <c r="A373" s="13"/>
      <c r="B373" s="103" t="s">
        <v>343</v>
      </c>
      <c r="C373" s="264"/>
      <c r="D373" s="17">
        <v>15000</v>
      </c>
      <c r="E373" s="18"/>
      <c r="F373" s="19">
        <f t="shared" si="32"/>
        <v>15000</v>
      </c>
      <c r="G373" s="19">
        <f t="shared" si="33"/>
        <v>15000</v>
      </c>
      <c r="H373" s="20"/>
      <c r="I373" s="21"/>
      <c r="J373" s="20"/>
      <c r="K373" s="22"/>
      <c r="L373" s="24"/>
      <c r="M373" s="24"/>
      <c r="N373" s="24"/>
      <c r="O373" s="107"/>
      <c r="P373" s="21"/>
      <c r="Q373" s="20">
        <f>SUM(G373:N373)</f>
        <v>15000</v>
      </c>
      <c r="R373" s="15"/>
    </row>
    <row r="374" spans="1:18" ht="21.75" customHeight="1">
      <c r="A374" s="13"/>
      <c r="B374" s="103" t="s">
        <v>407</v>
      </c>
      <c r="C374" s="264"/>
      <c r="D374" s="17">
        <v>36900</v>
      </c>
      <c r="E374" s="18"/>
      <c r="F374" s="19">
        <f t="shared" si="32"/>
        <v>36900</v>
      </c>
      <c r="G374" s="19">
        <f t="shared" si="33"/>
        <v>36900</v>
      </c>
      <c r="H374" s="20"/>
      <c r="I374" s="21"/>
      <c r="J374" s="20"/>
      <c r="K374" s="22"/>
      <c r="L374" s="24"/>
      <c r="M374" s="24"/>
      <c r="N374" s="24"/>
      <c r="O374" s="107"/>
      <c r="P374" s="21"/>
      <c r="Q374" s="20">
        <f t="shared" si="34"/>
        <v>36900</v>
      </c>
      <c r="R374" s="15"/>
    </row>
    <row r="375" spans="1:18" ht="21.75" customHeight="1">
      <c r="A375" s="13"/>
      <c r="B375" s="361" t="s">
        <v>410</v>
      </c>
      <c r="C375" s="361"/>
      <c r="D375" s="17">
        <v>1800</v>
      </c>
      <c r="E375" s="18"/>
      <c r="F375" s="19">
        <f t="shared" si="32"/>
        <v>1800</v>
      </c>
      <c r="G375" s="19">
        <f t="shared" si="33"/>
        <v>1800</v>
      </c>
      <c r="H375" s="20"/>
      <c r="I375" s="21"/>
      <c r="J375" s="20"/>
      <c r="K375" s="22"/>
      <c r="L375" s="24"/>
      <c r="M375" s="24"/>
      <c r="N375" s="24"/>
      <c r="O375" s="107"/>
      <c r="P375" s="21"/>
      <c r="Q375" s="20">
        <f t="shared" si="34"/>
        <v>1800</v>
      </c>
      <c r="R375" s="15"/>
    </row>
    <row r="376" spans="1:18" ht="10.5" customHeight="1">
      <c r="A376" s="13"/>
      <c r="B376" s="337"/>
      <c r="C376" s="337"/>
      <c r="D376" s="25"/>
      <c r="E376" s="14"/>
      <c r="F376" s="26"/>
      <c r="G376" s="27"/>
      <c r="H376" s="15"/>
      <c r="I376" s="28"/>
      <c r="J376" s="15"/>
      <c r="K376" s="29"/>
      <c r="L376" s="30"/>
      <c r="M376" s="30"/>
      <c r="N376" s="30"/>
      <c r="O376" s="108"/>
      <c r="P376" s="28"/>
      <c r="Q376" s="15"/>
      <c r="R376" s="15"/>
    </row>
    <row r="377" spans="1:24" s="34" customFormat="1" ht="23.25" customHeight="1">
      <c r="A377" s="31"/>
      <c r="B377" s="341"/>
      <c r="C377" s="341"/>
      <c r="D377" s="1">
        <f aca="true" t="shared" si="35" ref="D377:R377">SUM(D366:D376)</f>
        <v>3290979</v>
      </c>
      <c r="E377" s="32">
        <f t="shared" si="35"/>
        <v>0</v>
      </c>
      <c r="F377" s="1">
        <f t="shared" si="35"/>
        <v>3290979</v>
      </c>
      <c r="G377" s="1">
        <f t="shared" si="35"/>
        <v>372264</v>
      </c>
      <c r="H377" s="1">
        <f t="shared" si="35"/>
        <v>187561</v>
      </c>
      <c r="I377" s="1">
        <f t="shared" si="35"/>
        <v>141739</v>
      </c>
      <c r="J377" s="1">
        <f t="shared" si="35"/>
        <v>6300</v>
      </c>
      <c r="K377" s="33">
        <f t="shared" si="35"/>
        <v>6552</v>
      </c>
      <c r="L377" s="1">
        <f t="shared" si="35"/>
        <v>257</v>
      </c>
      <c r="M377" s="1">
        <f t="shared" si="35"/>
        <v>0</v>
      </c>
      <c r="N377" s="1">
        <f t="shared" si="35"/>
        <v>0</v>
      </c>
      <c r="O377" s="33">
        <f t="shared" si="35"/>
        <v>0</v>
      </c>
      <c r="P377" s="1">
        <f t="shared" si="35"/>
        <v>315</v>
      </c>
      <c r="Q377" s="1">
        <f t="shared" si="35"/>
        <v>714673</v>
      </c>
      <c r="R377" s="1">
        <f t="shared" si="35"/>
        <v>2575991</v>
      </c>
      <c r="S377" s="91">
        <f>SUM(P377:R377)</f>
        <v>3290979</v>
      </c>
      <c r="V377" s="35"/>
      <c r="W377" s="36"/>
      <c r="X377" s="36"/>
    </row>
    <row r="378" spans="1:24" s="64" customFormat="1" ht="20.25" customHeight="1">
      <c r="A378" s="77"/>
      <c r="B378" s="37"/>
      <c r="C378" s="265"/>
      <c r="D378" s="78"/>
      <c r="E378" s="79"/>
      <c r="F378" s="78"/>
      <c r="G378" s="78"/>
      <c r="H378" s="78"/>
      <c r="I378" s="78"/>
      <c r="J378" s="78"/>
      <c r="K378" s="80"/>
      <c r="L378" s="78"/>
      <c r="M378" s="78"/>
      <c r="N378" s="78"/>
      <c r="O378" s="80"/>
      <c r="P378" s="78"/>
      <c r="Q378" s="78"/>
      <c r="R378" s="1">
        <f>SUM(P377:R377)</f>
        <v>3290979</v>
      </c>
      <c r="S378" s="92"/>
      <c r="V378" s="81"/>
      <c r="W378" s="82"/>
      <c r="X378" s="82"/>
    </row>
    <row r="379" spans="1:23" s="2" customFormat="1" ht="24.75" customHeight="1">
      <c r="A379" s="38"/>
      <c r="B379" s="362" t="s">
        <v>416</v>
      </c>
      <c r="C379" s="362"/>
      <c r="D379" s="362"/>
      <c r="E379" s="362"/>
      <c r="F379" s="362"/>
      <c r="G379" s="362"/>
      <c r="H379" s="362"/>
      <c r="I379" s="362"/>
      <c r="J379" s="362"/>
      <c r="K379" s="362"/>
      <c r="L379" s="362"/>
      <c r="M379" s="362"/>
      <c r="N379" s="39"/>
      <c r="O379" s="109"/>
      <c r="P379" s="40"/>
      <c r="Q379" s="41"/>
      <c r="R379" s="40"/>
      <c r="S379" s="87"/>
      <c r="W379" s="42"/>
    </row>
    <row r="380" spans="1:19" s="2" customFormat="1" ht="30" customHeight="1">
      <c r="A380" s="38"/>
      <c r="B380" s="43"/>
      <c r="C380" s="266"/>
      <c r="D380" s="45"/>
      <c r="E380" s="46"/>
      <c r="F380" s="47"/>
      <c r="G380" s="48"/>
      <c r="H380" s="101" t="s">
        <v>65</v>
      </c>
      <c r="I380" s="49"/>
      <c r="J380" s="49"/>
      <c r="K380" s="50"/>
      <c r="L380" s="51"/>
      <c r="M380" s="40"/>
      <c r="N380" s="40"/>
      <c r="O380" s="110"/>
      <c r="P380" s="40"/>
      <c r="Q380" s="41"/>
      <c r="R380" s="40"/>
      <c r="S380" s="87"/>
    </row>
    <row r="381" spans="1:18" ht="21" customHeight="1">
      <c r="A381" s="52"/>
      <c r="B381" s="53"/>
      <c r="C381" s="269"/>
      <c r="D381" s="55"/>
      <c r="E381" s="56"/>
      <c r="F381" s="57"/>
      <c r="G381" s="58"/>
      <c r="H381" s="102"/>
      <c r="I381" s="59"/>
      <c r="J381" s="59"/>
      <c r="K381" s="60"/>
      <c r="L381" s="61"/>
      <c r="M381" s="62"/>
      <c r="N381" s="62"/>
      <c r="O381" s="61"/>
      <c r="P381" s="62"/>
      <c r="Q381" s="63"/>
      <c r="R381" s="53"/>
    </row>
    <row r="382" spans="1:19" s="64" customFormat="1" ht="21" customHeight="1">
      <c r="A382" s="52"/>
      <c r="C382" s="269"/>
      <c r="D382" s="55"/>
      <c r="E382" s="65"/>
      <c r="F382" s="57"/>
      <c r="G382" s="58"/>
      <c r="H382" s="63"/>
      <c r="I382" s="62"/>
      <c r="J382" s="62"/>
      <c r="K382" s="61"/>
      <c r="L382" s="61"/>
      <c r="M382" s="66"/>
      <c r="N382" s="66"/>
      <c r="O382" s="111"/>
      <c r="P382" s="66"/>
      <c r="Q382" s="67"/>
      <c r="R382" s="3"/>
      <c r="S382" s="93"/>
    </row>
    <row r="383" spans="1:19" s="64" customFormat="1" ht="21" customHeight="1">
      <c r="A383" s="52"/>
      <c r="C383" s="269"/>
      <c r="D383" s="55"/>
      <c r="E383" s="65"/>
      <c r="F383" s="57"/>
      <c r="G383" s="58"/>
      <c r="H383" s="63"/>
      <c r="I383" s="62"/>
      <c r="J383" s="62"/>
      <c r="K383" s="61"/>
      <c r="L383" s="61"/>
      <c r="M383" s="66"/>
      <c r="N383" s="66"/>
      <c r="O383" s="111"/>
      <c r="P383" s="66"/>
      <c r="Q383" s="67"/>
      <c r="R383" s="3"/>
      <c r="S383" s="93"/>
    </row>
    <row r="384" spans="11:12" ht="21" customHeight="1">
      <c r="K384" s="73"/>
      <c r="L384" s="74"/>
    </row>
    <row r="385" spans="11:12" ht="21" customHeight="1">
      <c r="K385" s="73"/>
      <c r="L385" s="74"/>
    </row>
    <row r="386" spans="11:12" ht="21" customHeight="1">
      <c r="K386" s="73"/>
      <c r="L386" s="74"/>
    </row>
    <row r="387" spans="11:12" ht="21" customHeight="1">
      <c r="K387" s="73"/>
      <c r="L387" s="74"/>
    </row>
    <row r="388" spans="11:12" ht="21" customHeight="1">
      <c r="K388" s="73"/>
      <c r="L388" s="74"/>
    </row>
    <row r="389" spans="11:12" ht="21" customHeight="1">
      <c r="K389" s="73"/>
      <c r="L389" s="74"/>
    </row>
    <row r="390" spans="11:12" ht="21" customHeight="1">
      <c r="K390" s="73"/>
      <c r="L390" s="74"/>
    </row>
    <row r="391" spans="11:12" ht="21" customHeight="1">
      <c r="K391" s="73"/>
      <c r="L391" s="74"/>
    </row>
    <row r="392" spans="11:12" ht="21" customHeight="1">
      <c r="K392" s="73"/>
      <c r="L392" s="74"/>
    </row>
    <row r="393" spans="4:19" ht="21" customHeight="1">
      <c r="D393" s="3"/>
      <c r="E393" s="3"/>
      <c r="F393" s="3"/>
      <c r="G393" s="3"/>
      <c r="H393" s="3"/>
      <c r="I393" s="3"/>
      <c r="J393" s="3"/>
      <c r="K393" s="73"/>
      <c r="L393" s="74"/>
      <c r="Q393" s="3"/>
      <c r="S393" s="86"/>
    </row>
    <row r="394" spans="4:19" ht="21" customHeight="1">
      <c r="D394" s="3"/>
      <c r="E394" s="3"/>
      <c r="F394" s="3"/>
      <c r="G394" s="3"/>
      <c r="H394" s="3"/>
      <c r="I394" s="3"/>
      <c r="J394" s="3"/>
      <c r="K394" s="73"/>
      <c r="L394" s="74"/>
      <c r="Q394" s="3"/>
      <c r="S394" s="86"/>
    </row>
    <row r="395" spans="4:19" ht="21" customHeight="1">
      <c r="D395" s="3"/>
      <c r="E395" s="3"/>
      <c r="F395" s="3"/>
      <c r="G395" s="3"/>
      <c r="H395" s="3"/>
      <c r="I395" s="3"/>
      <c r="J395" s="3"/>
      <c r="K395" s="73"/>
      <c r="L395" s="74"/>
      <c r="Q395" s="3"/>
      <c r="S395" s="86"/>
    </row>
    <row r="396" spans="4:19" ht="21" customHeight="1">
      <c r="D396" s="3"/>
      <c r="E396" s="3"/>
      <c r="F396" s="3"/>
      <c r="G396" s="3"/>
      <c r="H396" s="3"/>
      <c r="I396" s="3"/>
      <c r="J396" s="3"/>
      <c r="K396" s="73"/>
      <c r="L396" s="74"/>
      <c r="Q396" s="3"/>
      <c r="S396" s="86"/>
    </row>
    <row r="397" spans="4:19" ht="21" customHeight="1">
      <c r="D397" s="3"/>
      <c r="E397" s="3"/>
      <c r="F397" s="3"/>
      <c r="G397" s="3"/>
      <c r="H397" s="3"/>
      <c r="I397" s="3"/>
      <c r="J397" s="3"/>
      <c r="K397" s="73"/>
      <c r="L397" s="74"/>
      <c r="Q397" s="3"/>
      <c r="S397" s="86"/>
    </row>
    <row r="398" spans="4:19" ht="21" customHeight="1">
      <c r="D398" s="3"/>
      <c r="E398" s="3"/>
      <c r="F398" s="3"/>
      <c r="G398" s="3"/>
      <c r="H398" s="3"/>
      <c r="I398" s="3"/>
      <c r="J398" s="3"/>
      <c r="K398" s="73"/>
      <c r="L398" s="74"/>
      <c r="Q398" s="3"/>
      <c r="S398" s="86"/>
    </row>
    <row r="399" spans="4:19" ht="21" customHeight="1">
      <c r="D399" s="3"/>
      <c r="E399" s="3"/>
      <c r="F399" s="3"/>
      <c r="G399" s="3"/>
      <c r="H399" s="3"/>
      <c r="I399" s="3"/>
      <c r="J399" s="3"/>
      <c r="K399" s="73"/>
      <c r="L399" s="74"/>
      <c r="Q399" s="3"/>
      <c r="S399" s="86"/>
    </row>
    <row r="400" spans="4:19" ht="21" customHeight="1">
      <c r="D400" s="3"/>
      <c r="E400" s="3"/>
      <c r="F400" s="3"/>
      <c r="G400" s="3"/>
      <c r="H400" s="3"/>
      <c r="I400" s="3"/>
      <c r="J400" s="3"/>
      <c r="K400" s="73"/>
      <c r="L400" s="74"/>
      <c r="Q400" s="3"/>
      <c r="S400" s="86"/>
    </row>
    <row r="401" spans="4:19" ht="21" customHeight="1">
      <c r="D401" s="3"/>
      <c r="E401" s="3"/>
      <c r="F401" s="3"/>
      <c r="G401" s="3"/>
      <c r="H401" s="3"/>
      <c r="I401" s="3"/>
      <c r="J401" s="3"/>
      <c r="K401" s="73"/>
      <c r="L401" s="74"/>
      <c r="Q401" s="3"/>
      <c r="S401" s="86"/>
    </row>
    <row r="402" spans="4:19" ht="21" customHeight="1">
      <c r="D402" s="3"/>
      <c r="E402" s="3"/>
      <c r="F402" s="3"/>
      <c r="G402" s="3"/>
      <c r="H402" s="3"/>
      <c r="I402" s="3"/>
      <c r="J402" s="3"/>
      <c r="K402" s="73"/>
      <c r="L402" s="74"/>
      <c r="Q402" s="3"/>
      <c r="S402" s="86"/>
    </row>
    <row r="403" spans="4:19" ht="21" customHeight="1">
      <c r="D403" s="3"/>
      <c r="E403" s="3"/>
      <c r="F403" s="3"/>
      <c r="G403" s="3"/>
      <c r="H403" s="3"/>
      <c r="I403" s="3"/>
      <c r="J403" s="3"/>
      <c r="K403" s="73"/>
      <c r="L403" s="74"/>
      <c r="Q403" s="3"/>
      <c r="S403" s="86"/>
    </row>
    <row r="404" spans="4:19" ht="21" customHeight="1">
      <c r="D404" s="3"/>
      <c r="E404" s="3"/>
      <c r="F404" s="3"/>
      <c r="G404" s="3"/>
      <c r="H404" s="3"/>
      <c r="I404" s="3"/>
      <c r="J404" s="3"/>
      <c r="K404" s="73"/>
      <c r="L404" s="74"/>
      <c r="Q404" s="3"/>
      <c r="S404" s="86"/>
    </row>
    <row r="405" spans="4:19" ht="21" customHeight="1">
      <c r="D405" s="3"/>
      <c r="E405" s="3"/>
      <c r="F405" s="3"/>
      <c r="G405" s="3"/>
      <c r="H405" s="3"/>
      <c r="I405" s="3"/>
      <c r="J405" s="3"/>
      <c r="K405" s="73"/>
      <c r="L405" s="74"/>
      <c r="Q405" s="3"/>
      <c r="S405" s="86"/>
    </row>
    <row r="406" spans="4:19" ht="21" customHeight="1">
      <c r="D406" s="3"/>
      <c r="E406" s="3"/>
      <c r="F406" s="3"/>
      <c r="G406" s="3"/>
      <c r="H406" s="3"/>
      <c r="I406" s="3"/>
      <c r="J406" s="3"/>
      <c r="K406" s="73"/>
      <c r="L406" s="74"/>
      <c r="Q406" s="3"/>
      <c r="S406" s="86"/>
    </row>
    <row r="407" spans="4:19" ht="21" customHeight="1">
      <c r="D407" s="3"/>
      <c r="E407" s="3"/>
      <c r="F407" s="3"/>
      <c r="G407" s="3"/>
      <c r="H407" s="3"/>
      <c r="I407" s="3"/>
      <c r="J407" s="3"/>
      <c r="K407" s="73"/>
      <c r="L407" s="74"/>
      <c r="Q407" s="3"/>
      <c r="S407" s="86"/>
    </row>
    <row r="408" spans="4:19" ht="21" customHeight="1">
      <c r="D408" s="3"/>
      <c r="E408" s="3"/>
      <c r="F408" s="3"/>
      <c r="G408" s="3"/>
      <c r="H408" s="3"/>
      <c r="I408" s="3"/>
      <c r="J408" s="3"/>
      <c r="K408" s="73"/>
      <c r="L408" s="74"/>
      <c r="Q408" s="3"/>
      <c r="S408" s="86"/>
    </row>
    <row r="409" spans="4:19" ht="21" customHeight="1">
      <c r="D409" s="3"/>
      <c r="E409" s="3"/>
      <c r="F409" s="3"/>
      <c r="G409" s="3"/>
      <c r="H409" s="3"/>
      <c r="I409" s="3"/>
      <c r="J409" s="3"/>
      <c r="K409" s="73"/>
      <c r="L409" s="74"/>
      <c r="Q409" s="3"/>
      <c r="S409" s="86"/>
    </row>
    <row r="410" spans="4:19" ht="21" customHeight="1">
      <c r="D410" s="3"/>
      <c r="E410" s="3"/>
      <c r="F410" s="3"/>
      <c r="G410" s="3"/>
      <c r="H410" s="3"/>
      <c r="I410" s="3"/>
      <c r="J410" s="3"/>
      <c r="K410" s="73"/>
      <c r="L410" s="74"/>
      <c r="Q410" s="3"/>
      <c r="S410" s="86"/>
    </row>
    <row r="411" spans="4:19" ht="21" customHeight="1">
      <c r="D411" s="3"/>
      <c r="E411" s="3"/>
      <c r="F411" s="3"/>
      <c r="G411" s="3"/>
      <c r="H411" s="3"/>
      <c r="I411" s="3"/>
      <c r="J411" s="3"/>
      <c r="K411" s="73"/>
      <c r="L411" s="74"/>
      <c r="Q411" s="3"/>
      <c r="S411" s="86"/>
    </row>
    <row r="412" spans="4:19" ht="21" customHeight="1">
      <c r="D412" s="3"/>
      <c r="E412" s="3"/>
      <c r="F412" s="3"/>
      <c r="G412" s="3"/>
      <c r="H412" s="3"/>
      <c r="I412" s="3"/>
      <c r="J412" s="3"/>
      <c r="K412" s="73"/>
      <c r="L412" s="74"/>
      <c r="Q412" s="3"/>
      <c r="S412" s="86"/>
    </row>
    <row r="413" spans="4:19" ht="21" customHeight="1">
      <c r="D413" s="3"/>
      <c r="E413" s="3"/>
      <c r="F413" s="3"/>
      <c r="G413" s="3"/>
      <c r="H413" s="3"/>
      <c r="I413" s="3"/>
      <c r="J413" s="3"/>
      <c r="K413" s="73"/>
      <c r="L413" s="74"/>
      <c r="Q413" s="3"/>
      <c r="S413" s="86"/>
    </row>
    <row r="414" spans="4:19" ht="21" customHeight="1">
      <c r="D414" s="3"/>
      <c r="E414" s="3"/>
      <c r="F414" s="3"/>
      <c r="G414" s="3"/>
      <c r="H414" s="3"/>
      <c r="I414" s="3"/>
      <c r="J414" s="3"/>
      <c r="K414" s="73"/>
      <c r="L414" s="74"/>
      <c r="Q414" s="3"/>
      <c r="S414" s="86"/>
    </row>
    <row r="415" spans="4:19" ht="21" customHeight="1">
      <c r="D415" s="3"/>
      <c r="E415" s="3"/>
      <c r="F415" s="3"/>
      <c r="G415" s="3"/>
      <c r="H415" s="3"/>
      <c r="I415" s="3"/>
      <c r="J415" s="3"/>
      <c r="K415" s="73"/>
      <c r="L415" s="74"/>
      <c r="Q415" s="3"/>
      <c r="S415" s="86"/>
    </row>
    <row r="416" spans="4:19" ht="21" customHeight="1">
      <c r="D416" s="3"/>
      <c r="E416" s="3"/>
      <c r="F416" s="3"/>
      <c r="G416" s="3"/>
      <c r="H416" s="3"/>
      <c r="I416" s="3"/>
      <c r="J416" s="3"/>
      <c r="K416" s="73"/>
      <c r="L416" s="74"/>
      <c r="Q416" s="3"/>
      <c r="S416" s="86"/>
    </row>
    <row r="417" spans="4:19" ht="21" customHeight="1">
      <c r="D417" s="3"/>
      <c r="E417" s="3"/>
      <c r="F417" s="3"/>
      <c r="G417" s="3"/>
      <c r="H417" s="3"/>
      <c r="I417" s="3"/>
      <c r="J417" s="3"/>
      <c r="K417" s="73"/>
      <c r="L417" s="74"/>
      <c r="Q417" s="3"/>
      <c r="S417" s="86"/>
    </row>
    <row r="418" spans="4:19" ht="21" customHeight="1">
      <c r="D418" s="3"/>
      <c r="E418" s="3"/>
      <c r="F418" s="3"/>
      <c r="G418" s="3"/>
      <c r="H418" s="3"/>
      <c r="I418" s="3"/>
      <c r="J418" s="3"/>
      <c r="K418" s="73"/>
      <c r="L418" s="74"/>
      <c r="Q418" s="3"/>
      <c r="S418" s="86"/>
    </row>
    <row r="419" spans="4:19" ht="21" customHeight="1">
      <c r="D419" s="3"/>
      <c r="E419" s="3"/>
      <c r="F419" s="3"/>
      <c r="G419" s="3"/>
      <c r="H419" s="3"/>
      <c r="I419" s="3"/>
      <c r="J419" s="3"/>
      <c r="K419" s="73"/>
      <c r="L419" s="74"/>
      <c r="Q419" s="3"/>
      <c r="S419" s="86"/>
    </row>
    <row r="420" spans="4:19" ht="21" customHeight="1">
      <c r="D420" s="3"/>
      <c r="E420" s="3"/>
      <c r="F420" s="3"/>
      <c r="G420" s="3"/>
      <c r="H420" s="3"/>
      <c r="I420" s="3"/>
      <c r="J420" s="3"/>
      <c r="K420" s="73"/>
      <c r="L420" s="74"/>
      <c r="Q420" s="3"/>
      <c r="S420" s="86"/>
    </row>
    <row r="421" spans="4:19" ht="21" customHeight="1">
      <c r="D421" s="3"/>
      <c r="E421" s="3"/>
      <c r="F421" s="3"/>
      <c r="G421" s="3"/>
      <c r="H421" s="3"/>
      <c r="I421" s="3"/>
      <c r="J421" s="3"/>
      <c r="K421" s="73"/>
      <c r="L421" s="74"/>
      <c r="Q421" s="3"/>
      <c r="S421" s="86"/>
    </row>
    <row r="422" spans="4:19" ht="21" customHeight="1">
      <c r="D422" s="3"/>
      <c r="E422" s="3"/>
      <c r="F422" s="3"/>
      <c r="G422" s="3"/>
      <c r="H422" s="3"/>
      <c r="I422" s="3"/>
      <c r="J422" s="3"/>
      <c r="K422" s="73"/>
      <c r="L422" s="74"/>
      <c r="Q422" s="3"/>
      <c r="S422" s="86"/>
    </row>
    <row r="423" spans="4:19" ht="21" customHeight="1">
      <c r="D423" s="3"/>
      <c r="E423" s="3"/>
      <c r="F423" s="3"/>
      <c r="G423" s="3"/>
      <c r="H423" s="3"/>
      <c r="I423" s="3"/>
      <c r="J423" s="3"/>
      <c r="K423" s="73"/>
      <c r="L423" s="74"/>
      <c r="Q423" s="3"/>
      <c r="S423" s="86"/>
    </row>
    <row r="424" spans="4:19" ht="21" customHeight="1">
      <c r="D424" s="3"/>
      <c r="E424" s="3"/>
      <c r="F424" s="3"/>
      <c r="G424" s="3"/>
      <c r="H424" s="3"/>
      <c r="I424" s="3"/>
      <c r="J424" s="3"/>
      <c r="K424" s="73"/>
      <c r="L424" s="74"/>
      <c r="Q424" s="3"/>
      <c r="S424" s="86"/>
    </row>
    <row r="425" spans="4:19" ht="21" customHeight="1">
      <c r="D425" s="3"/>
      <c r="E425" s="3"/>
      <c r="F425" s="3"/>
      <c r="G425" s="3"/>
      <c r="H425" s="3"/>
      <c r="I425" s="3"/>
      <c r="J425" s="3"/>
      <c r="K425" s="73"/>
      <c r="L425" s="74"/>
      <c r="Q425" s="3"/>
      <c r="S425" s="86"/>
    </row>
    <row r="426" spans="4:19" ht="21" customHeight="1">
      <c r="D426" s="3"/>
      <c r="E426" s="3"/>
      <c r="F426" s="3"/>
      <c r="G426" s="3"/>
      <c r="H426" s="3"/>
      <c r="I426" s="3"/>
      <c r="J426" s="3"/>
      <c r="K426" s="73"/>
      <c r="L426" s="74"/>
      <c r="Q426" s="3"/>
      <c r="S426" s="86"/>
    </row>
    <row r="427" spans="4:19" ht="21" customHeight="1">
      <c r="D427" s="3"/>
      <c r="E427" s="3"/>
      <c r="F427" s="3"/>
      <c r="G427" s="3"/>
      <c r="H427" s="3"/>
      <c r="I427" s="3"/>
      <c r="J427" s="3"/>
      <c r="K427" s="73"/>
      <c r="L427" s="74"/>
      <c r="Q427" s="3"/>
      <c r="S427" s="86"/>
    </row>
    <row r="428" spans="4:19" ht="21" customHeight="1">
      <c r="D428" s="3"/>
      <c r="E428" s="3"/>
      <c r="F428" s="3"/>
      <c r="G428" s="3"/>
      <c r="H428" s="3"/>
      <c r="I428" s="3"/>
      <c r="J428" s="3"/>
      <c r="K428" s="73"/>
      <c r="L428" s="74"/>
      <c r="Q428" s="3"/>
      <c r="S428" s="86"/>
    </row>
    <row r="429" spans="4:19" ht="21" customHeight="1">
      <c r="D429" s="3"/>
      <c r="E429" s="3"/>
      <c r="F429" s="3"/>
      <c r="G429" s="3"/>
      <c r="H429" s="3"/>
      <c r="I429" s="3"/>
      <c r="J429" s="3"/>
      <c r="K429" s="73"/>
      <c r="L429" s="74"/>
      <c r="Q429" s="3"/>
      <c r="S429" s="86"/>
    </row>
    <row r="430" spans="4:19" ht="21" customHeight="1">
      <c r="D430" s="3"/>
      <c r="E430" s="3"/>
      <c r="F430" s="3"/>
      <c r="G430" s="3"/>
      <c r="H430" s="3"/>
      <c r="I430" s="3"/>
      <c r="J430" s="3"/>
      <c r="K430" s="73"/>
      <c r="L430" s="74"/>
      <c r="Q430" s="3"/>
      <c r="S430" s="86"/>
    </row>
    <row r="431" spans="4:19" ht="21" customHeight="1">
      <c r="D431" s="3"/>
      <c r="E431" s="3"/>
      <c r="F431" s="3"/>
      <c r="G431" s="3"/>
      <c r="H431" s="3"/>
      <c r="I431" s="3"/>
      <c r="J431" s="3"/>
      <c r="K431" s="73"/>
      <c r="L431" s="74"/>
      <c r="Q431" s="3"/>
      <c r="S431" s="86"/>
    </row>
    <row r="432" spans="4:19" ht="21" customHeight="1">
      <c r="D432" s="3"/>
      <c r="E432" s="3"/>
      <c r="F432" s="3"/>
      <c r="G432" s="3"/>
      <c r="H432" s="3"/>
      <c r="I432" s="3"/>
      <c r="J432" s="3"/>
      <c r="K432" s="73"/>
      <c r="L432" s="74"/>
      <c r="Q432" s="3"/>
      <c r="S432" s="86"/>
    </row>
    <row r="433" spans="4:19" ht="21" customHeight="1">
      <c r="D433" s="3"/>
      <c r="E433" s="3"/>
      <c r="F433" s="3"/>
      <c r="G433" s="3"/>
      <c r="H433" s="3"/>
      <c r="I433" s="3"/>
      <c r="J433" s="3"/>
      <c r="K433" s="73"/>
      <c r="L433" s="74"/>
      <c r="Q433" s="3"/>
      <c r="S433" s="86"/>
    </row>
    <row r="434" spans="4:19" ht="21" customHeight="1">
      <c r="D434" s="3"/>
      <c r="E434" s="3"/>
      <c r="F434" s="3"/>
      <c r="G434" s="3"/>
      <c r="H434" s="3"/>
      <c r="I434" s="3"/>
      <c r="J434" s="3"/>
      <c r="K434" s="73"/>
      <c r="L434" s="74"/>
      <c r="Q434" s="3"/>
      <c r="S434" s="86"/>
    </row>
    <row r="435" spans="4:19" ht="21" customHeight="1">
      <c r="D435" s="3"/>
      <c r="E435" s="3"/>
      <c r="F435" s="3"/>
      <c r="G435" s="3"/>
      <c r="H435" s="3"/>
      <c r="I435" s="3"/>
      <c r="J435" s="3"/>
      <c r="K435" s="73"/>
      <c r="L435" s="74"/>
      <c r="Q435" s="3"/>
      <c r="S435" s="86"/>
    </row>
    <row r="436" spans="4:19" ht="21" customHeight="1">
      <c r="D436" s="3"/>
      <c r="E436" s="3"/>
      <c r="F436" s="3"/>
      <c r="G436" s="3"/>
      <c r="H436" s="3"/>
      <c r="I436" s="3"/>
      <c r="J436" s="3"/>
      <c r="K436" s="73"/>
      <c r="L436" s="74"/>
      <c r="Q436" s="3"/>
      <c r="S436" s="86"/>
    </row>
    <row r="437" spans="4:19" ht="21" customHeight="1">
      <c r="D437" s="3"/>
      <c r="E437" s="3"/>
      <c r="F437" s="3"/>
      <c r="G437" s="3"/>
      <c r="H437" s="3"/>
      <c r="I437" s="3"/>
      <c r="J437" s="3"/>
      <c r="K437" s="73"/>
      <c r="L437" s="74"/>
      <c r="Q437" s="3"/>
      <c r="S437" s="86"/>
    </row>
    <row r="438" spans="4:19" ht="21" customHeight="1">
      <c r="D438" s="3"/>
      <c r="E438" s="3"/>
      <c r="F438" s="3"/>
      <c r="G438" s="3"/>
      <c r="H438" s="3"/>
      <c r="I438" s="3"/>
      <c r="J438" s="3"/>
      <c r="K438" s="73"/>
      <c r="L438" s="74"/>
      <c r="Q438" s="3"/>
      <c r="S438" s="86"/>
    </row>
    <row r="439" spans="4:19" ht="21" customHeight="1">
      <c r="D439" s="3"/>
      <c r="E439" s="3"/>
      <c r="F439" s="3"/>
      <c r="G439" s="3"/>
      <c r="H439" s="3"/>
      <c r="I439" s="3"/>
      <c r="J439" s="3"/>
      <c r="K439" s="73"/>
      <c r="L439" s="74"/>
      <c r="Q439" s="3"/>
      <c r="S439" s="86"/>
    </row>
    <row r="440" spans="4:19" ht="21" customHeight="1">
      <c r="D440" s="3"/>
      <c r="E440" s="3"/>
      <c r="F440" s="3"/>
      <c r="G440" s="3"/>
      <c r="H440" s="3"/>
      <c r="I440" s="3"/>
      <c r="J440" s="3"/>
      <c r="K440" s="73"/>
      <c r="L440" s="74"/>
      <c r="Q440" s="3"/>
      <c r="S440" s="86"/>
    </row>
    <row r="441" spans="4:19" ht="21" customHeight="1">
      <c r="D441" s="3"/>
      <c r="E441" s="3"/>
      <c r="F441" s="3"/>
      <c r="G441" s="3"/>
      <c r="H441" s="3"/>
      <c r="I441" s="3"/>
      <c r="J441" s="3"/>
      <c r="K441" s="73"/>
      <c r="L441" s="74"/>
      <c r="Q441" s="3"/>
      <c r="S441" s="86"/>
    </row>
    <row r="442" spans="4:19" ht="21" customHeight="1">
      <c r="D442" s="3"/>
      <c r="E442" s="3"/>
      <c r="F442" s="3"/>
      <c r="G442" s="3"/>
      <c r="H442" s="3"/>
      <c r="I442" s="3"/>
      <c r="J442" s="3"/>
      <c r="K442" s="73"/>
      <c r="L442" s="74"/>
      <c r="Q442" s="3"/>
      <c r="S442" s="86"/>
    </row>
    <row r="443" spans="4:19" ht="21" customHeight="1">
      <c r="D443" s="3"/>
      <c r="E443" s="3"/>
      <c r="F443" s="3"/>
      <c r="G443" s="3"/>
      <c r="H443" s="3"/>
      <c r="I443" s="3"/>
      <c r="J443" s="3"/>
      <c r="K443" s="73"/>
      <c r="L443" s="74"/>
      <c r="Q443" s="3"/>
      <c r="S443" s="86"/>
    </row>
    <row r="444" spans="4:19" ht="21" customHeight="1">
      <c r="D444" s="3"/>
      <c r="E444" s="3"/>
      <c r="F444" s="3"/>
      <c r="G444" s="3"/>
      <c r="H444" s="3"/>
      <c r="I444" s="3"/>
      <c r="J444" s="3"/>
      <c r="K444" s="73"/>
      <c r="L444" s="74"/>
      <c r="Q444" s="3"/>
      <c r="S444" s="86"/>
    </row>
    <row r="445" spans="4:19" ht="21" customHeight="1">
      <c r="D445" s="3"/>
      <c r="E445" s="3"/>
      <c r="F445" s="3"/>
      <c r="G445" s="3"/>
      <c r="H445" s="3"/>
      <c r="I445" s="3"/>
      <c r="J445" s="3"/>
      <c r="K445" s="73"/>
      <c r="L445" s="74"/>
      <c r="Q445" s="3"/>
      <c r="S445" s="86"/>
    </row>
    <row r="446" spans="4:19" ht="21" customHeight="1">
      <c r="D446" s="3"/>
      <c r="E446" s="3"/>
      <c r="F446" s="3"/>
      <c r="G446" s="3"/>
      <c r="H446" s="3"/>
      <c r="I446" s="3"/>
      <c r="J446" s="3"/>
      <c r="K446" s="73"/>
      <c r="L446" s="74"/>
      <c r="Q446" s="3"/>
      <c r="S446" s="86"/>
    </row>
    <row r="447" spans="4:19" ht="21" customHeight="1">
      <c r="D447" s="3"/>
      <c r="E447" s="3"/>
      <c r="F447" s="3"/>
      <c r="G447" s="3"/>
      <c r="H447" s="3"/>
      <c r="I447" s="3"/>
      <c r="J447" s="3"/>
      <c r="K447" s="73"/>
      <c r="L447" s="74"/>
      <c r="Q447" s="3"/>
      <c r="S447" s="86"/>
    </row>
    <row r="448" spans="4:19" ht="21" customHeight="1">
      <c r="D448" s="3"/>
      <c r="E448" s="3"/>
      <c r="F448" s="3"/>
      <c r="G448" s="3"/>
      <c r="H448" s="3"/>
      <c r="I448" s="3"/>
      <c r="J448" s="3"/>
      <c r="K448" s="73"/>
      <c r="L448" s="74"/>
      <c r="Q448" s="3"/>
      <c r="S448" s="86"/>
    </row>
    <row r="449" spans="4:19" ht="21" customHeight="1">
      <c r="D449" s="3"/>
      <c r="E449" s="3"/>
      <c r="F449" s="3"/>
      <c r="G449" s="3"/>
      <c r="H449" s="3"/>
      <c r="I449" s="3"/>
      <c r="J449" s="3"/>
      <c r="K449" s="73"/>
      <c r="L449" s="74"/>
      <c r="Q449" s="3"/>
      <c r="S449" s="86"/>
    </row>
    <row r="450" spans="4:19" ht="21" customHeight="1">
      <c r="D450" s="3"/>
      <c r="E450" s="3"/>
      <c r="F450" s="3"/>
      <c r="G450" s="3"/>
      <c r="H450" s="3"/>
      <c r="I450" s="3"/>
      <c r="J450" s="3"/>
      <c r="K450" s="73"/>
      <c r="L450" s="74"/>
      <c r="Q450" s="3"/>
      <c r="S450" s="86"/>
    </row>
    <row r="451" spans="4:19" ht="21" customHeight="1">
      <c r="D451" s="3"/>
      <c r="E451" s="3"/>
      <c r="F451" s="3"/>
      <c r="G451" s="3"/>
      <c r="H451" s="3"/>
      <c r="I451" s="3"/>
      <c r="J451" s="3"/>
      <c r="K451" s="73"/>
      <c r="L451" s="74"/>
      <c r="Q451" s="3"/>
      <c r="S451" s="86"/>
    </row>
    <row r="452" spans="4:19" ht="21" customHeight="1">
      <c r="D452" s="3"/>
      <c r="E452" s="3"/>
      <c r="F452" s="3"/>
      <c r="G452" s="3"/>
      <c r="H452" s="3"/>
      <c r="I452" s="3"/>
      <c r="J452" s="3"/>
      <c r="K452" s="73"/>
      <c r="L452" s="74"/>
      <c r="Q452" s="3"/>
      <c r="S452" s="86"/>
    </row>
    <row r="453" spans="4:19" ht="21" customHeight="1">
      <c r="D453" s="3"/>
      <c r="E453" s="3"/>
      <c r="F453" s="3"/>
      <c r="G453" s="3"/>
      <c r="H453" s="3"/>
      <c r="I453" s="3"/>
      <c r="J453" s="3"/>
      <c r="K453" s="73"/>
      <c r="L453" s="74"/>
      <c r="Q453" s="3"/>
      <c r="S453" s="86"/>
    </row>
    <row r="454" spans="4:19" ht="21" customHeight="1">
      <c r="D454" s="3"/>
      <c r="E454" s="3"/>
      <c r="F454" s="3"/>
      <c r="G454" s="3"/>
      <c r="H454" s="3"/>
      <c r="I454" s="3"/>
      <c r="J454" s="3"/>
      <c r="K454" s="73"/>
      <c r="L454" s="74"/>
      <c r="Q454" s="3"/>
      <c r="S454" s="86"/>
    </row>
    <row r="455" spans="4:19" ht="21" customHeight="1">
      <c r="D455" s="3"/>
      <c r="E455" s="3"/>
      <c r="F455" s="3"/>
      <c r="G455" s="3"/>
      <c r="H455" s="3"/>
      <c r="I455" s="3"/>
      <c r="J455" s="3"/>
      <c r="K455" s="73"/>
      <c r="L455" s="74"/>
      <c r="Q455" s="3"/>
      <c r="S455" s="86"/>
    </row>
    <row r="456" spans="4:19" ht="21" customHeight="1">
      <c r="D456" s="3"/>
      <c r="E456" s="3"/>
      <c r="F456" s="3"/>
      <c r="G456" s="3"/>
      <c r="H456" s="3"/>
      <c r="I456" s="3"/>
      <c r="J456" s="3"/>
      <c r="K456" s="73"/>
      <c r="L456" s="74"/>
      <c r="Q456" s="3"/>
      <c r="S456" s="86"/>
    </row>
    <row r="457" spans="4:19" ht="21" customHeight="1">
      <c r="D457" s="3"/>
      <c r="E457" s="3"/>
      <c r="F457" s="3"/>
      <c r="G457" s="3"/>
      <c r="H457" s="3"/>
      <c r="I457" s="3"/>
      <c r="J457" s="3"/>
      <c r="K457" s="73"/>
      <c r="L457" s="74"/>
      <c r="Q457" s="3"/>
      <c r="S457" s="86"/>
    </row>
    <row r="458" spans="4:19" ht="21" customHeight="1">
      <c r="D458" s="3"/>
      <c r="E458" s="3"/>
      <c r="F458" s="3"/>
      <c r="G458" s="3"/>
      <c r="H458" s="3"/>
      <c r="I458" s="3"/>
      <c r="J458" s="3"/>
      <c r="K458" s="73"/>
      <c r="L458" s="74"/>
      <c r="Q458" s="3"/>
      <c r="S458" s="86"/>
    </row>
    <row r="459" spans="4:19" ht="21" customHeight="1">
      <c r="D459" s="3"/>
      <c r="E459" s="3"/>
      <c r="F459" s="3"/>
      <c r="G459" s="3"/>
      <c r="H459" s="3"/>
      <c r="I459" s="3"/>
      <c r="J459" s="3"/>
      <c r="K459" s="73"/>
      <c r="L459" s="74"/>
      <c r="Q459" s="3"/>
      <c r="S459" s="86"/>
    </row>
    <row r="460" spans="4:19" ht="21" customHeight="1">
      <c r="D460" s="3"/>
      <c r="E460" s="3"/>
      <c r="F460" s="3"/>
      <c r="G460" s="3"/>
      <c r="H460" s="3"/>
      <c r="I460" s="3"/>
      <c r="J460" s="3"/>
      <c r="K460" s="73"/>
      <c r="L460" s="74"/>
      <c r="Q460" s="3"/>
      <c r="S460" s="86"/>
    </row>
    <row r="461" spans="4:19" ht="21" customHeight="1">
      <c r="D461" s="3"/>
      <c r="E461" s="3"/>
      <c r="F461" s="3"/>
      <c r="G461" s="3"/>
      <c r="H461" s="3"/>
      <c r="I461" s="3"/>
      <c r="J461" s="3"/>
      <c r="K461" s="73"/>
      <c r="L461" s="74"/>
      <c r="Q461" s="3"/>
      <c r="S461" s="86"/>
    </row>
    <row r="462" spans="4:19" ht="21" customHeight="1">
      <c r="D462" s="3"/>
      <c r="E462" s="3"/>
      <c r="F462" s="3"/>
      <c r="G462" s="3"/>
      <c r="H462" s="3"/>
      <c r="I462" s="3"/>
      <c r="J462" s="3"/>
      <c r="K462" s="73"/>
      <c r="L462" s="74"/>
      <c r="Q462" s="3"/>
      <c r="S462" s="86"/>
    </row>
    <row r="463" spans="4:19" ht="21" customHeight="1">
      <c r="D463" s="3"/>
      <c r="E463" s="3"/>
      <c r="F463" s="3"/>
      <c r="G463" s="3"/>
      <c r="H463" s="3"/>
      <c r="I463" s="3"/>
      <c r="J463" s="3"/>
      <c r="K463" s="73"/>
      <c r="L463" s="74"/>
      <c r="Q463" s="3"/>
      <c r="S463" s="86"/>
    </row>
    <row r="464" spans="4:19" ht="21" customHeight="1">
      <c r="D464" s="3"/>
      <c r="E464" s="3"/>
      <c r="F464" s="3"/>
      <c r="G464" s="3"/>
      <c r="H464" s="3"/>
      <c r="I464" s="3"/>
      <c r="J464" s="3"/>
      <c r="K464" s="73"/>
      <c r="L464" s="74"/>
      <c r="Q464" s="3"/>
      <c r="S464" s="86"/>
    </row>
    <row r="465" spans="4:19" ht="21" customHeight="1">
      <c r="D465" s="3"/>
      <c r="E465" s="3"/>
      <c r="F465" s="3"/>
      <c r="G465" s="3"/>
      <c r="H465" s="3"/>
      <c r="I465" s="3"/>
      <c r="J465" s="3"/>
      <c r="K465" s="73"/>
      <c r="L465" s="74"/>
      <c r="Q465" s="3"/>
      <c r="S465" s="86"/>
    </row>
    <row r="466" spans="4:19" ht="21" customHeight="1">
      <c r="D466" s="3"/>
      <c r="E466" s="3"/>
      <c r="F466" s="3"/>
      <c r="G466" s="3"/>
      <c r="H466" s="3"/>
      <c r="I466" s="3"/>
      <c r="J466" s="3"/>
      <c r="K466" s="73"/>
      <c r="L466" s="74"/>
      <c r="Q466" s="3"/>
      <c r="S466" s="86"/>
    </row>
    <row r="467" spans="4:19" ht="21" customHeight="1">
      <c r="D467" s="3"/>
      <c r="E467" s="3"/>
      <c r="F467" s="3"/>
      <c r="G467" s="3"/>
      <c r="H467" s="3"/>
      <c r="I467" s="3"/>
      <c r="J467" s="3"/>
      <c r="K467" s="73"/>
      <c r="L467" s="74"/>
      <c r="Q467" s="3"/>
      <c r="S467" s="86"/>
    </row>
    <row r="468" spans="4:19" ht="21" customHeight="1">
      <c r="D468" s="3"/>
      <c r="E468" s="3"/>
      <c r="F468" s="3"/>
      <c r="G468" s="3"/>
      <c r="H468" s="3"/>
      <c r="I468" s="3"/>
      <c r="J468" s="3"/>
      <c r="K468" s="73"/>
      <c r="L468" s="74"/>
      <c r="Q468" s="3"/>
      <c r="S468" s="86"/>
    </row>
    <row r="469" spans="4:19" ht="21" customHeight="1">
      <c r="D469" s="3"/>
      <c r="E469" s="3"/>
      <c r="F469" s="3"/>
      <c r="G469" s="3"/>
      <c r="H469" s="3"/>
      <c r="I469" s="3"/>
      <c r="J469" s="3"/>
      <c r="K469" s="73"/>
      <c r="L469" s="74"/>
      <c r="Q469" s="3"/>
      <c r="S469" s="86"/>
    </row>
    <row r="470" spans="4:19" ht="21" customHeight="1">
      <c r="D470" s="3"/>
      <c r="E470" s="3"/>
      <c r="F470" s="3"/>
      <c r="G470" s="3"/>
      <c r="H470" s="3"/>
      <c r="I470" s="3"/>
      <c r="J470" s="3"/>
      <c r="K470" s="73"/>
      <c r="L470" s="74"/>
      <c r="Q470" s="3"/>
      <c r="S470" s="86"/>
    </row>
    <row r="471" spans="4:19" ht="21" customHeight="1">
      <c r="D471" s="3"/>
      <c r="E471" s="3"/>
      <c r="F471" s="3"/>
      <c r="G471" s="3"/>
      <c r="H471" s="3"/>
      <c r="I471" s="3"/>
      <c r="J471" s="3"/>
      <c r="K471" s="73"/>
      <c r="L471" s="74"/>
      <c r="Q471" s="3"/>
      <c r="S471" s="86"/>
    </row>
    <row r="472" spans="4:19" ht="21" customHeight="1">
      <c r="D472" s="3"/>
      <c r="E472" s="3"/>
      <c r="F472" s="3"/>
      <c r="G472" s="3"/>
      <c r="H472" s="3"/>
      <c r="I472" s="3"/>
      <c r="J472" s="3"/>
      <c r="K472" s="73"/>
      <c r="L472" s="74"/>
      <c r="Q472" s="3"/>
      <c r="S472" s="86"/>
    </row>
    <row r="473" spans="4:19" ht="21" customHeight="1">
      <c r="D473" s="3"/>
      <c r="E473" s="3"/>
      <c r="F473" s="3"/>
      <c r="G473" s="3"/>
      <c r="H473" s="3"/>
      <c r="I473" s="3"/>
      <c r="J473" s="3"/>
      <c r="K473" s="73"/>
      <c r="L473" s="74"/>
      <c r="Q473" s="3"/>
      <c r="S473" s="86"/>
    </row>
    <row r="474" spans="4:19" ht="21" customHeight="1">
      <c r="D474" s="3"/>
      <c r="E474" s="3"/>
      <c r="F474" s="3"/>
      <c r="G474" s="3"/>
      <c r="H474" s="3"/>
      <c r="I474" s="3"/>
      <c r="J474" s="3"/>
      <c r="K474" s="73"/>
      <c r="L474" s="74"/>
      <c r="Q474" s="3"/>
      <c r="S474" s="86"/>
    </row>
    <row r="475" spans="4:19" ht="21" customHeight="1">
      <c r="D475" s="3"/>
      <c r="E475" s="3"/>
      <c r="F475" s="3"/>
      <c r="G475" s="3"/>
      <c r="H475" s="3"/>
      <c r="I475" s="3"/>
      <c r="J475" s="3"/>
      <c r="K475" s="73"/>
      <c r="L475" s="74"/>
      <c r="Q475" s="3"/>
      <c r="S475" s="86"/>
    </row>
    <row r="476" spans="4:19" ht="21" customHeight="1">
      <c r="D476" s="3"/>
      <c r="E476" s="3"/>
      <c r="F476" s="3"/>
      <c r="G476" s="3"/>
      <c r="H476" s="3"/>
      <c r="I476" s="3"/>
      <c r="J476" s="3"/>
      <c r="K476" s="73"/>
      <c r="L476" s="74"/>
      <c r="Q476" s="3"/>
      <c r="S476" s="86"/>
    </row>
    <row r="477" spans="4:19" ht="21" customHeight="1">
      <c r="D477" s="3"/>
      <c r="E477" s="3"/>
      <c r="F477" s="3"/>
      <c r="G477" s="3"/>
      <c r="H477" s="3"/>
      <c r="I477" s="3"/>
      <c r="J477" s="3"/>
      <c r="K477" s="73"/>
      <c r="L477" s="74"/>
      <c r="Q477" s="3"/>
      <c r="S477" s="86"/>
    </row>
    <row r="478" spans="4:19" ht="21" customHeight="1">
      <c r="D478" s="3"/>
      <c r="E478" s="3"/>
      <c r="F478" s="3"/>
      <c r="G478" s="3"/>
      <c r="H478" s="3"/>
      <c r="I478" s="3"/>
      <c r="J478" s="3"/>
      <c r="K478" s="73"/>
      <c r="L478" s="74"/>
      <c r="Q478" s="3"/>
      <c r="S478" s="86"/>
    </row>
    <row r="479" spans="4:19" ht="21" customHeight="1">
      <c r="D479" s="3"/>
      <c r="E479" s="3"/>
      <c r="F479" s="3"/>
      <c r="G479" s="3"/>
      <c r="H479" s="3"/>
      <c r="I479" s="3"/>
      <c r="J479" s="3"/>
      <c r="K479" s="73"/>
      <c r="L479" s="74"/>
      <c r="Q479" s="3"/>
      <c r="S479" s="86"/>
    </row>
    <row r="480" spans="4:19" ht="21" customHeight="1">
      <c r="D480" s="3"/>
      <c r="E480" s="3"/>
      <c r="F480" s="3"/>
      <c r="G480" s="3"/>
      <c r="H480" s="3"/>
      <c r="I480" s="3"/>
      <c r="J480" s="3"/>
      <c r="K480" s="73"/>
      <c r="L480" s="74"/>
      <c r="Q480" s="3"/>
      <c r="S480" s="86"/>
    </row>
    <row r="481" spans="4:19" ht="21" customHeight="1">
      <c r="D481" s="3"/>
      <c r="E481" s="3"/>
      <c r="F481" s="3"/>
      <c r="G481" s="3"/>
      <c r="H481" s="3"/>
      <c r="I481" s="3"/>
      <c r="J481" s="3"/>
      <c r="K481" s="73"/>
      <c r="L481" s="74"/>
      <c r="Q481" s="3"/>
      <c r="S481" s="86"/>
    </row>
    <row r="482" spans="4:19" ht="21" customHeight="1">
      <c r="D482" s="3"/>
      <c r="E482" s="3"/>
      <c r="F482" s="3"/>
      <c r="G482" s="3"/>
      <c r="H482" s="3"/>
      <c r="I482" s="3"/>
      <c r="J482" s="3"/>
      <c r="K482" s="73"/>
      <c r="L482" s="74"/>
      <c r="Q482" s="3"/>
      <c r="S482" s="86"/>
    </row>
    <row r="483" spans="4:19" ht="21" customHeight="1">
      <c r="D483" s="3"/>
      <c r="E483" s="3"/>
      <c r="F483" s="3"/>
      <c r="G483" s="3"/>
      <c r="H483" s="3"/>
      <c r="I483" s="3"/>
      <c r="J483" s="3"/>
      <c r="K483" s="73"/>
      <c r="L483" s="74"/>
      <c r="Q483" s="3"/>
      <c r="S483" s="86"/>
    </row>
    <row r="484" spans="4:19" ht="21" customHeight="1">
      <c r="D484" s="3"/>
      <c r="E484" s="3"/>
      <c r="F484" s="3"/>
      <c r="G484" s="3"/>
      <c r="H484" s="3"/>
      <c r="I484" s="3"/>
      <c r="J484" s="3"/>
      <c r="K484" s="73"/>
      <c r="L484" s="74"/>
      <c r="Q484" s="3"/>
      <c r="S484" s="86"/>
    </row>
    <row r="485" spans="4:19" ht="21" customHeight="1">
      <c r="D485" s="3"/>
      <c r="E485" s="3"/>
      <c r="F485" s="3"/>
      <c r="G485" s="3"/>
      <c r="H485" s="3"/>
      <c r="I485" s="3"/>
      <c r="J485" s="3"/>
      <c r="K485" s="73"/>
      <c r="L485" s="74"/>
      <c r="Q485" s="3"/>
      <c r="S485" s="86"/>
    </row>
    <row r="486" spans="4:19" ht="21" customHeight="1">
      <c r="D486" s="3"/>
      <c r="E486" s="3"/>
      <c r="F486" s="3"/>
      <c r="G486" s="3"/>
      <c r="H486" s="3"/>
      <c r="I486" s="3"/>
      <c r="J486" s="3"/>
      <c r="K486" s="73"/>
      <c r="L486" s="74"/>
      <c r="Q486" s="3"/>
      <c r="S486" s="86"/>
    </row>
    <row r="487" spans="4:19" ht="21" customHeight="1">
      <c r="D487" s="3"/>
      <c r="E487" s="3"/>
      <c r="F487" s="3"/>
      <c r="G487" s="3"/>
      <c r="H487" s="3"/>
      <c r="I487" s="3"/>
      <c r="J487" s="3"/>
      <c r="K487" s="73"/>
      <c r="L487" s="74"/>
      <c r="Q487" s="3"/>
      <c r="S487" s="86"/>
    </row>
    <row r="488" spans="4:19" ht="21" customHeight="1">
      <c r="D488" s="3"/>
      <c r="E488" s="3"/>
      <c r="F488" s="3"/>
      <c r="G488" s="3"/>
      <c r="H488" s="3"/>
      <c r="I488" s="3"/>
      <c r="J488" s="3"/>
      <c r="K488" s="73"/>
      <c r="L488" s="74"/>
      <c r="Q488" s="3"/>
      <c r="S488" s="86"/>
    </row>
    <row r="489" spans="4:19" ht="21" customHeight="1">
      <c r="D489" s="3"/>
      <c r="E489" s="3"/>
      <c r="F489" s="3"/>
      <c r="G489" s="3"/>
      <c r="H489" s="3"/>
      <c r="I489" s="3"/>
      <c r="J489" s="3"/>
      <c r="K489" s="73"/>
      <c r="L489" s="74"/>
      <c r="Q489" s="3"/>
      <c r="S489" s="86"/>
    </row>
    <row r="490" spans="4:19" ht="21" customHeight="1">
      <c r="D490" s="3"/>
      <c r="E490" s="3"/>
      <c r="F490" s="3"/>
      <c r="G490" s="3"/>
      <c r="H490" s="3"/>
      <c r="I490" s="3"/>
      <c r="J490" s="3"/>
      <c r="K490" s="73"/>
      <c r="L490" s="74"/>
      <c r="Q490" s="3"/>
      <c r="S490" s="86"/>
    </row>
    <row r="491" spans="4:19" ht="21" customHeight="1">
      <c r="D491" s="3"/>
      <c r="E491" s="3"/>
      <c r="F491" s="3"/>
      <c r="G491" s="3"/>
      <c r="H491" s="3"/>
      <c r="I491" s="3"/>
      <c r="J491" s="3"/>
      <c r="K491" s="73"/>
      <c r="L491" s="74"/>
      <c r="Q491" s="3"/>
      <c r="S491" s="86"/>
    </row>
    <row r="492" spans="4:19" ht="21" customHeight="1">
      <c r="D492" s="3"/>
      <c r="E492" s="3"/>
      <c r="F492" s="3"/>
      <c r="G492" s="3"/>
      <c r="H492" s="3"/>
      <c r="I492" s="3"/>
      <c r="J492" s="3"/>
      <c r="K492" s="73"/>
      <c r="L492" s="74"/>
      <c r="Q492" s="3"/>
      <c r="S492" s="86"/>
    </row>
    <row r="493" spans="4:19" ht="21" customHeight="1">
      <c r="D493" s="3"/>
      <c r="E493" s="3"/>
      <c r="F493" s="3"/>
      <c r="G493" s="3"/>
      <c r="H493" s="3"/>
      <c r="I493" s="3"/>
      <c r="J493" s="3"/>
      <c r="K493" s="73"/>
      <c r="L493" s="74"/>
      <c r="Q493" s="3"/>
      <c r="S493" s="86"/>
    </row>
    <row r="494" spans="4:19" ht="21" customHeight="1">
      <c r="D494" s="3"/>
      <c r="E494" s="3"/>
      <c r="F494" s="3"/>
      <c r="G494" s="3"/>
      <c r="H494" s="3"/>
      <c r="I494" s="3"/>
      <c r="J494" s="3"/>
      <c r="K494" s="73"/>
      <c r="L494" s="74"/>
      <c r="Q494" s="3"/>
      <c r="S494" s="86"/>
    </row>
    <row r="495" spans="4:19" ht="21" customHeight="1">
      <c r="D495" s="3"/>
      <c r="E495" s="3"/>
      <c r="F495" s="3"/>
      <c r="G495" s="3"/>
      <c r="H495" s="3"/>
      <c r="I495" s="3"/>
      <c r="J495" s="3"/>
      <c r="K495" s="73"/>
      <c r="L495" s="74"/>
      <c r="Q495" s="3"/>
      <c r="S495" s="86"/>
    </row>
    <row r="496" spans="4:19" ht="21" customHeight="1">
      <c r="D496" s="3"/>
      <c r="E496" s="3"/>
      <c r="F496" s="3"/>
      <c r="G496" s="3"/>
      <c r="H496" s="3"/>
      <c r="I496" s="3"/>
      <c r="J496" s="3"/>
      <c r="K496" s="73"/>
      <c r="L496" s="74"/>
      <c r="Q496" s="3"/>
      <c r="S496" s="86"/>
    </row>
    <row r="497" spans="4:19" ht="21" customHeight="1">
      <c r="D497" s="3"/>
      <c r="E497" s="3"/>
      <c r="F497" s="3"/>
      <c r="G497" s="3"/>
      <c r="H497" s="3"/>
      <c r="I497" s="3"/>
      <c r="J497" s="3"/>
      <c r="K497" s="73"/>
      <c r="L497" s="74"/>
      <c r="Q497" s="3"/>
      <c r="S497" s="86"/>
    </row>
    <row r="498" spans="4:19" ht="21" customHeight="1">
      <c r="D498" s="3"/>
      <c r="E498" s="3"/>
      <c r="F498" s="3"/>
      <c r="G498" s="3"/>
      <c r="H498" s="3"/>
      <c r="I498" s="3"/>
      <c r="J498" s="3"/>
      <c r="K498" s="73"/>
      <c r="L498" s="74"/>
      <c r="Q498" s="3"/>
      <c r="S498" s="86"/>
    </row>
    <row r="499" spans="4:19" ht="21" customHeight="1">
      <c r="D499" s="3"/>
      <c r="E499" s="3"/>
      <c r="F499" s="3"/>
      <c r="G499" s="3"/>
      <c r="H499" s="3"/>
      <c r="I499" s="3"/>
      <c r="J499" s="3"/>
      <c r="K499" s="73"/>
      <c r="L499" s="74"/>
      <c r="Q499" s="3"/>
      <c r="S499" s="86"/>
    </row>
    <row r="500" spans="4:19" ht="21" customHeight="1">
      <c r="D500" s="3"/>
      <c r="E500" s="3"/>
      <c r="F500" s="3"/>
      <c r="G500" s="3"/>
      <c r="H500" s="3"/>
      <c r="I500" s="3"/>
      <c r="J500" s="3"/>
      <c r="K500" s="73"/>
      <c r="L500" s="74"/>
      <c r="Q500" s="3"/>
      <c r="S500" s="86"/>
    </row>
    <row r="501" spans="4:19" ht="21" customHeight="1">
      <c r="D501" s="3"/>
      <c r="E501" s="3"/>
      <c r="F501" s="3"/>
      <c r="G501" s="3"/>
      <c r="H501" s="3"/>
      <c r="I501" s="3"/>
      <c r="J501" s="3"/>
      <c r="K501" s="73"/>
      <c r="L501" s="74"/>
      <c r="Q501" s="3"/>
      <c r="S501" s="86"/>
    </row>
    <row r="502" spans="4:19" ht="21" customHeight="1">
      <c r="D502" s="3"/>
      <c r="E502" s="3"/>
      <c r="F502" s="3"/>
      <c r="G502" s="3"/>
      <c r="H502" s="3"/>
      <c r="I502" s="3"/>
      <c r="J502" s="3"/>
      <c r="K502" s="73"/>
      <c r="L502" s="74"/>
      <c r="Q502" s="3"/>
      <c r="S502" s="86"/>
    </row>
    <row r="503" spans="4:19" ht="21" customHeight="1">
      <c r="D503" s="3"/>
      <c r="E503" s="3"/>
      <c r="F503" s="3"/>
      <c r="G503" s="3"/>
      <c r="H503" s="3"/>
      <c r="I503" s="3"/>
      <c r="J503" s="3"/>
      <c r="K503" s="73"/>
      <c r="L503" s="74"/>
      <c r="Q503" s="3"/>
      <c r="S503" s="86"/>
    </row>
    <row r="504" spans="4:19" ht="21" customHeight="1">
      <c r="D504" s="3"/>
      <c r="E504" s="3"/>
      <c r="F504" s="3"/>
      <c r="G504" s="3"/>
      <c r="H504" s="3"/>
      <c r="I504" s="3"/>
      <c r="J504" s="3"/>
      <c r="K504" s="73"/>
      <c r="L504" s="74"/>
      <c r="Q504" s="3"/>
      <c r="S504" s="86"/>
    </row>
    <row r="505" spans="4:19" ht="21" customHeight="1">
      <c r="D505" s="3"/>
      <c r="E505" s="3"/>
      <c r="F505" s="3"/>
      <c r="G505" s="3"/>
      <c r="H505" s="3"/>
      <c r="I505" s="3"/>
      <c r="J505" s="3"/>
      <c r="K505" s="73"/>
      <c r="L505" s="74"/>
      <c r="Q505" s="3"/>
      <c r="S505" s="86"/>
    </row>
    <row r="506" spans="4:19" ht="21" customHeight="1">
      <c r="D506" s="3"/>
      <c r="E506" s="3"/>
      <c r="F506" s="3"/>
      <c r="G506" s="3"/>
      <c r="H506" s="3"/>
      <c r="I506" s="3"/>
      <c r="J506" s="3"/>
      <c r="K506" s="73"/>
      <c r="L506" s="74"/>
      <c r="Q506" s="3"/>
      <c r="S506" s="86"/>
    </row>
    <row r="507" spans="4:19" ht="21" customHeight="1">
      <c r="D507" s="3"/>
      <c r="E507" s="3"/>
      <c r="F507" s="3"/>
      <c r="G507" s="3"/>
      <c r="H507" s="3"/>
      <c r="I507" s="3"/>
      <c r="J507" s="3"/>
      <c r="K507" s="73"/>
      <c r="L507" s="74"/>
      <c r="Q507" s="3"/>
      <c r="S507" s="86"/>
    </row>
    <row r="508" spans="4:19" ht="21" customHeight="1">
      <c r="D508" s="3"/>
      <c r="E508" s="3"/>
      <c r="F508" s="3"/>
      <c r="G508" s="3"/>
      <c r="H508" s="3"/>
      <c r="I508" s="3"/>
      <c r="J508" s="3"/>
      <c r="K508" s="73"/>
      <c r="L508" s="74"/>
      <c r="Q508" s="3"/>
      <c r="S508" s="86"/>
    </row>
    <row r="509" spans="4:19" ht="21" customHeight="1">
      <c r="D509" s="3"/>
      <c r="E509" s="3"/>
      <c r="F509" s="3"/>
      <c r="G509" s="3"/>
      <c r="H509" s="3"/>
      <c r="I509" s="3"/>
      <c r="J509" s="3"/>
      <c r="K509" s="73"/>
      <c r="L509" s="74"/>
      <c r="Q509" s="3"/>
      <c r="S509" s="86"/>
    </row>
    <row r="510" spans="4:19" ht="21" customHeight="1">
      <c r="D510" s="3"/>
      <c r="E510" s="3"/>
      <c r="F510" s="3"/>
      <c r="G510" s="3"/>
      <c r="H510" s="3"/>
      <c r="I510" s="3"/>
      <c r="J510" s="3"/>
      <c r="K510" s="73"/>
      <c r="L510" s="74"/>
      <c r="Q510" s="3"/>
      <c r="S510" s="86"/>
    </row>
    <row r="511" spans="4:19" ht="21" customHeight="1">
      <c r="D511" s="3"/>
      <c r="E511" s="3"/>
      <c r="F511" s="3"/>
      <c r="G511" s="3"/>
      <c r="H511" s="3"/>
      <c r="I511" s="3"/>
      <c r="J511" s="3"/>
      <c r="K511" s="73"/>
      <c r="L511" s="74"/>
      <c r="Q511" s="3"/>
      <c r="S511" s="86"/>
    </row>
    <row r="512" spans="4:19" ht="21" customHeight="1">
      <c r="D512" s="3"/>
      <c r="E512" s="3"/>
      <c r="F512" s="3"/>
      <c r="G512" s="3"/>
      <c r="H512" s="3"/>
      <c r="I512" s="3"/>
      <c r="J512" s="3"/>
      <c r="K512" s="73"/>
      <c r="L512" s="74"/>
      <c r="Q512" s="3"/>
      <c r="S512" s="86"/>
    </row>
    <row r="513" spans="4:19" ht="21" customHeight="1">
      <c r="D513" s="3"/>
      <c r="E513" s="3"/>
      <c r="F513" s="3"/>
      <c r="G513" s="3"/>
      <c r="H513" s="3"/>
      <c r="I513" s="3"/>
      <c r="J513" s="3"/>
      <c r="K513" s="73"/>
      <c r="L513" s="74"/>
      <c r="Q513" s="3"/>
      <c r="S513" s="86"/>
    </row>
    <row r="514" spans="4:19" ht="21" customHeight="1">
      <c r="D514" s="3"/>
      <c r="E514" s="3"/>
      <c r="F514" s="3"/>
      <c r="G514" s="3"/>
      <c r="H514" s="3"/>
      <c r="I514" s="3"/>
      <c r="J514" s="3"/>
      <c r="K514" s="73"/>
      <c r="L514" s="74"/>
      <c r="Q514" s="3"/>
      <c r="S514" s="86"/>
    </row>
    <row r="515" spans="4:19" ht="21" customHeight="1">
      <c r="D515" s="3"/>
      <c r="E515" s="3"/>
      <c r="F515" s="3"/>
      <c r="G515" s="3"/>
      <c r="H515" s="3"/>
      <c r="I515" s="3"/>
      <c r="J515" s="3"/>
      <c r="K515" s="73"/>
      <c r="L515" s="74"/>
      <c r="Q515" s="3"/>
      <c r="S515" s="86"/>
    </row>
    <row r="516" spans="4:19" ht="21" customHeight="1">
      <c r="D516" s="3"/>
      <c r="E516" s="3"/>
      <c r="F516" s="3"/>
      <c r="G516" s="3"/>
      <c r="H516" s="3"/>
      <c r="I516" s="3"/>
      <c r="J516" s="3"/>
      <c r="K516" s="73"/>
      <c r="L516" s="74"/>
      <c r="Q516" s="3"/>
      <c r="S516" s="86"/>
    </row>
    <row r="517" spans="4:19" ht="21" customHeight="1">
      <c r="D517" s="3"/>
      <c r="E517" s="3"/>
      <c r="F517" s="3"/>
      <c r="G517" s="3"/>
      <c r="H517" s="3"/>
      <c r="I517" s="3"/>
      <c r="J517" s="3"/>
      <c r="K517" s="73"/>
      <c r="L517" s="74"/>
      <c r="Q517" s="3"/>
      <c r="S517" s="86"/>
    </row>
    <row r="518" spans="4:19" ht="21" customHeight="1">
      <c r="D518" s="3"/>
      <c r="E518" s="3"/>
      <c r="F518" s="3"/>
      <c r="G518" s="3"/>
      <c r="H518" s="3"/>
      <c r="I518" s="3"/>
      <c r="J518" s="3"/>
      <c r="K518" s="73"/>
      <c r="L518" s="74"/>
      <c r="Q518" s="3"/>
      <c r="S518" s="86"/>
    </row>
    <row r="519" spans="4:19" ht="21" customHeight="1">
      <c r="D519" s="3"/>
      <c r="E519" s="3"/>
      <c r="F519" s="3"/>
      <c r="G519" s="3"/>
      <c r="H519" s="3"/>
      <c r="I519" s="3"/>
      <c r="J519" s="3"/>
      <c r="K519" s="73"/>
      <c r="L519" s="74"/>
      <c r="Q519" s="3"/>
      <c r="S519" s="86"/>
    </row>
    <row r="520" spans="4:19" ht="21" customHeight="1">
      <c r="D520" s="3"/>
      <c r="E520" s="3"/>
      <c r="F520" s="3"/>
      <c r="G520" s="3"/>
      <c r="H520" s="3"/>
      <c r="I520" s="3"/>
      <c r="J520" s="3"/>
      <c r="K520" s="73"/>
      <c r="L520" s="74"/>
      <c r="Q520" s="3"/>
      <c r="S520" s="86"/>
    </row>
    <row r="521" spans="4:19" ht="21" customHeight="1">
      <c r="D521" s="3"/>
      <c r="E521" s="3"/>
      <c r="F521" s="3"/>
      <c r="G521" s="3"/>
      <c r="H521" s="3"/>
      <c r="I521" s="3"/>
      <c r="J521" s="3"/>
      <c r="K521" s="73"/>
      <c r="L521" s="74"/>
      <c r="Q521" s="3"/>
      <c r="S521" s="86"/>
    </row>
    <row r="522" spans="4:19" ht="21" customHeight="1">
      <c r="D522" s="3"/>
      <c r="E522" s="3"/>
      <c r="F522" s="3"/>
      <c r="G522" s="3"/>
      <c r="H522" s="3"/>
      <c r="I522" s="3"/>
      <c r="J522" s="3"/>
      <c r="K522" s="73"/>
      <c r="L522" s="74"/>
      <c r="Q522" s="3"/>
      <c r="S522" s="86"/>
    </row>
    <row r="523" spans="4:19" ht="21" customHeight="1">
      <c r="D523" s="3"/>
      <c r="E523" s="3"/>
      <c r="F523" s="3"/>
      <c r="G523" s="3"/>
      <c r="H523" s="3"/>
      <c r="I523" s="3"/>
      <c r="J523" s="3"/>
      <c r="K523" s="73"/>
      <c r="L523" s="74"/>
      <c r="Q523" s="3"/>
      <c r="S523" s="86"/>
    </row>
    <row r="524" spans="4:19" ht="21" customHeight="1">
      <c r="D524" s="3"/>
      <c r="E524" s="3"/>
      <c r="F524" s="3"/>
      <c r="G524" s="3"/>
      <c r="H524" s="3"/>
      <c r="I524" s="3"/>
      <c r="J524" s="3"/>
      <c r="K524" s="73"/>
      <c r="L524" s="74"/>
      <c r="Q524" s="3"/>
      <c r="S524" s="86"/>
    </row>
    <row r="525" spans="4:19" ht="21" customHeight="1">
      <c r="D525" s="3"/>
      <c r="E525" s="3"/>
      <c r="F525" s="3"/>
      <c r="G525" s="3"/>
      <c r="H525" s="3"/>
      <c r="I525" s="3"/>
      <c r="J525" s="3"/>
      <c r="K525" s="73"/>
      <c r="L525" s="74"/>
      <c r="Q525" s="3"/>
      <c r="S525" s="86"/>
    </row>
    <row r="526" spans="4:19" ht="21" customHeight="1">
      <c r="D526" s="3"/>
      <c r="E526" s="3"/>
      <c r="F526" s="3"/>
      <c r="G526" s="3"/>
      <c r="H526" s="3"/>
      <c r="I526" s="3"/>
      <c r="J526" s="3"/>
      <c r="K526" s="73"/>
      <c r="L526" s="74"/>
      <c r="Q526" s="3"/>
      <c r="S526" s="86"/>
    </row>
    <row r="527" spans="4:19" ht="21" customHeight="1">
      <c r="D527" s="3"/>
      <c r="E527" s="3"/>
      <c r="F527" s="3"/>
      <c r="G527" s="3"/>
      <c r="H527" s="3"/>
      <c r="I527" s="3"/>
      <c r="J527" s="3"/>
      <c r="K527" s="73"/>
      <c r="L527" s="74"/>
      <c r="Q527" s="3"/>
      <c r="S527" s="86"/>
    </row>
    <row r="528" spans="4:19" ht="21" customHeight="1">
      <c r="D528" s="3"/>
      <c r="E528" s="3"/>
      <c r="F528" s="3"/>
      <c r="G528" s="3"/>
      <c r="H528" s="3"/>
      <c r="I528" s="3"/>
      <c r="J528" s="3"/>
      <c r="K528" s="73"/>
      <c r="L528" s="74"/>
      <c r="Q528" s="3"/>
      <c r="S528" s="86"/>
    </row>
    <row r="529" spans="4:19" ht="21" customHeight="1">
      <c r="D529" s="3"/>
      <c r="E529" s="3"/>
      <c r="F529" s="3"/>
      <c r="G529" s="3"/>
      <c r="H529" s="3"/>
      <c r="I529" s="3"/>
      <c r="J529" s="3"/>
      <c r="K529" s="73"/>
      <c r="L529" s="74"/>
      <c r="Q529" s="3"/>
      <c r="S529" s="86"/>
    </row>
    <row r="530" spans="4:19" ht="21" customHeight="1">
      <c r="D530" s="3"/>
      <c r="E530" s="3"/>
      <c r="F530" s="3"/>
      <c r="G530" s="3"/>
      <c r="H530" s="3"/>
      <c r="I530" s="3"/>
      <c r="J530" s="3"/>
      <c r="K530" s="73"/>
      <c r="L530" s="74"/>
      <c r="Q530" s="3"/>
      <c r="S530" s="86"/>
    </row>
    <row r="531" spans="4:19" ht="21" customHeight="1">
      <c r="D531" s="3"/>
      <c r="E531" s="3"/>
      <c r="F531" s="3"/>
      <c r="G531" s="3"/>
      <c r="H531" s="3"/>
      <c r="I531" s="3"/>
      <c r="J531" s="3"/>
      <c r="K531" s="73"/>
      <c r="L531" s="74"/>
      <c r="Q531" s="3"/>
      <c r="S531" s="86"/>
    </row>
    <row r="532" spans="4:19" ht="21" customHeight="1">
      <c r="D532" s="3"/>
      <c r="E532" s="3"/>
      <c r="F532" s="3"/>
      <c r="G532" s="3"/>
      <c r="H532" s="3"/>
      <c r="I532" s="3"/>
      <c r="J532" s="3"/>
      <c r="K532" s="73"/>
      <c r="L532" s="74"/>
      <c r="Q532" s="3"/>
      <c r="S532" s="86"/>
    </row>
    <row r="533" spans="4:19" ht="21" customHeight="1">
      <c r="D533" s="3"/>
      <c r="E533" s="3"/>
      <c r="F533" s="3"/>
      <c r="G533" s="3"/>
      <c r="H533" s="3"/>
      <c r="I533" s="3"/>
      <c r="J533" s="3"/>
      <c r="K533" s="73"/>
      <c r="L533" s="74"/>
      <c r="Q533" s="3"/>
      <c r="S533" s="86"/>
    </row>
    <row r="534" spans="4:19" ht="21" customHeight="1">
      <c r="D534" s="3"/>
      <c r="E534" s="3"/>
      <c r="F534" s="3"/>
      <c r="G534" s="3"/>
      <c r="H534" s="3"/>
      <c r="I534" s="3"/>
      <c r="J534" s="3"/>
      <c r="K534" s="73"/>
      <c r="L534" s="74"/>
      <c r="Q534" s="3"/>
      <c r="S534" s="86"/>
    </row>
    <row r="535" spans="4:19" ht="21" customHeight="1">
      <c r="D535" s="3"/>
      <c r="E535" s="3"/>
      <c r="F535" s="3"/>
      <c r="G535" s="3"/>
      <c r="H535" s="3"/>
      <c r="I535" s="3"/>
      <c r="J535" s="3"/>
      <c r="K535" s="73"/>
      <c r="L535" s="74"/>
      <c r="Q535" s="3"/>
      <c r="S535" s="86"/>
    </row>
    <row r="536" spans="4:19" ht="21" customHeight="1">
      <c r="D536" s="3"/>
      <c r="E536" s="3"/>
      <c r="F536" s="3"/>
      <c r="G536" s="3"/>
      <c r="H536" s="3"/>
      <c r="I536" s="3"/>
      <c r="J536" s="3"/>
      <c r="K536" s="73"/>
      <c r="L536" s="74"/>
      <c r="Q536" s="3"/>
      <c r="S536" s="86"/>
    </row>
    <row r="537" spans="4:19" ht="21" customHeight="1">
      <c r="D537" s="3"/>
      <c r="E537" s="3"/>
      <c r="F537" s="3"/>
      <c r="G537" s="3"/>
      <c r="H537" s="3"/>
      <c r="I537" s="3"/>
      <c r="J537" s="3"/>
      <c r="K537" s="73"/>
      <c r="L537" s="74"/>
      <c r="Q537" s="3"/>
      <c r="S537" s="86"/>
    </row>
    <row r="538" spans="4:19" ht="21" customHeight="1">
      <c r="D538" s="3"/>
      <c r="E538" s="3"/>
      <c r="F538" s="3"/>
      <c r="G538" s="3"/>
      <c r="H538" s="3"/>
      <c r="I538" s="3"/>
      <c r="J538" s="3"/>
      <c r="K538" s="73"/>
      <c r="L538" s="74"/>
      <c r="Q538" s="3"/>
      <c r="S538" s="86"/>
    </row>
    <row r="539" spans="4:19" ht="21" customHeight="1">
      <c r="D539" s="3"/>
      <c r="E539" s="3"/>
      <c r="F539" s="3"/>
      <c r="G539" s="3"/>
      <c r="H539" s="3"/>
      <c r="I539" s="3"/>
      <c r="J539" s="3"/>
      <c r="K539" s="73"/>
      <c r="L539" s="74"/>
      <c r="Q539" s="3"/>
      <c r="S539" s="86"/>
    </row>
    <row r="540" spans="4:19" ht="21" customHeight="1">
      <c r="D540" s="3"/>
      <c r="E540" s="3"/>
      <c r="F540" s="3"/>
      <c r="G540" s="3"/>
      <c r="H540" s="3"/>
      <c r="I540" s="3"/>
      <c r="J540" s="3"/>
      <c r="K540" s="73"/>
      <c r="L540" s="74"/>
      <c r="Q540" s="3"/>
      <c r="S540" s="86"/>
    </row>
    <row r="541" spans="4:19" ht="21" customHeight="1">
      <c r="D541" s="3"/>
      <c r="E541" s="3"/>
      <c r="F541" s="3"/>
      <c r="G541" s="3"/>
      <c r="H541" s="3"/>
      <c r="I541" s="3"/>
      <c r="J541" s="3"/>
      <c r="K541" s="73"/>
      <c r="L541" s="74"/>
      <c r="Q541" s="3"/>
      <c r="S541" s="86"/>
    </row>
    <row r="542" spans="4:19" ht="21" customHeight="1">
      <c r="D542" s="3"/>
      <c r="E542" s="3"/>
      <c r="F542" s="3"/>
      <c r="G542" s="3"/>
      <c r="H542" s="3"/>
      <c r="I542" s="3"/>
      <c r="J542" s="3"/>
      <c r="K542" s="73"/>
      <c r="L542" s="74"/>
      <c r="Q542" s="3"/>
      <c r="S542" s="86"/>
    </row>
    <row r="543" spans="4:19" ht="21" customHeight="1">
      <c r="D543" s="3"/>
      <c r="E543" s="3"/>
      <c r="F543" s="3"/>
      <c r="G543" s="3"/>
      <c r="H543" s="3"/>
      <c r="I543" s="3"/>
      <c r="J543" s="3"/>
      <c r="K543" s="73"/>
      <c r="L543" s="74"/>
      <c r="Q543" s="3"/>
      <c r="S543" s="86"/>
    </row>
    <row r="544" spans="4:19" ht="21" customHeight="1">
      <c r="D544" s="3"/>
      <c r="E544" s="3"/>
      <c r="F544" s="3"/>
      <c r="G544" s="3"/>
      <c r="H544" s="3"/>
      <c r="I544" s="3"/>
      <c r="J544" s="3"/>
      <c r="K544" s="73"/>
      <c r="L544" s="74"/>
      <c r="Q544" s="3"/>
      <c r="S544" s="86"/>
    </row>
    <row r="545" spans="4:19" ht="21" customHeight="1">
      <c r="D545" s="3"/>
      <c r="E545" s="3"/>
      <c r="F545" s="3"/>
      <c r="G545" s="3"/>
      <c r="H545" s="3"/>
      <c r="I545" s="3"/>
      <c r="J545" s="3"/>
      <c r="K545" s="73"/>
      <c r="L545" s="74"/>
      <c r="Q545" s="3"/>
      <c r="S545" s="86"/>
    </row>
    <row r="546" spans="4:19" ht="21" customHeight="1">
      <c r="D546" s="3"/>
      <c r="E546" s="3"/>
      <c r="F546" s="3"/>
      <c r="G546" s="3"/>
      <c r="H546" s="3"/>
      <c r="I546" s="3"/>
      <c r="J546" s="3"/>
      <c r="K546" s="73"/>
      <c r="L546" s="74"/>
      <c r="Q546" s="3"/>
      <c r="S546" s="86"/>
    </row>
    <row r="547" spans="4:19" ht="21" customHeight="1">
      <c r="D547" s="3"/>
      <c r="E547" s="3"/>
      <c r="F547" s="3"/>
      <c r="G547" s="3"/>
      <c r="H547" s="3"/>
      <c r="I547" s="3"/>
      <c r="J547" s="3"/>
      <c r="K547" s="73"/>
      <c r="L547" s="74"/>
      <c r="Q547" s="3"/>
      <c r="S547" s="86"/>
    </row>
    <row r="548" spans="4:19" ht="21" customHeight="1">
      <c r="D548" s="3"/>
      <c r="E548" s="3"/>
      <c r="F548" s="3"/>
      <c r="G548" s="3"/>
      <c r="H548" s="3"/>
      <c r="I548" s="3"/>
      <c r="J548" s="3"/>
      <c r="K548" s="73"/>
      <c r="L548" s="74"/>
      <c r="Q548" s="3"/>
      <c r="S548" s="86"/>
    </row>
    <row r="549" spans="4:19" ht="21" customHeight="1">
      <c r="D549" s="3"/>
      <c r="E549" s="3"/>
      <c r="F549" s="3"/>
      <c r="G549" s="3"/>
      <c r="H549" s="3"/>
      <c r="I549" s="3"/>
      <c r="J549" s="3"/>
      <c r="K549" s="73"/>
      <c r="L549" s="74"/>
      <c r="Q549" s="3"/>
      <c r="S549" s="86"/>
    </row>
    <row r="550" spans="4:19" ht="21" customHeight="1">
      <c r="D550" s="3"/>
      <c r="E550" s="3"/>
      <c r="F550" s="3"/>
      <c r="G550" s="3"/>
      <c r="H550" s="3"/>
      <c r="I550" s="3"/>
      <c r="J550" s="3"/>
      <c r="K550" s="73"/>
      <c r="L550" s="74"/>
      <c r="Q550" s="3"/>
      <c r="S550" s="86"/>
    </row>
    <row r="551" spans="4:19" ht="21" customHeight="1">
      <c r="D551" s="3"/>
      <c r="E551" s="3"/>
      <c r="F551" s="3"/>
      <c r="G551" s="3"/>
      <c r="H551" s="3"/>
      <c r="I551" s="3"/>
      <c r="J551" s="3"/>
      <c r="K551" s="73"/>
      <c r="L551" s="74"/>
      <c r="Q551" s="3"/>
      <c r="S551" s="86"/>
    </row>
    <row r="552" spans="4:19" ht="21" customHeight="1">
      <c r="D552" s="3"/>
      <c r="E552" s="3"/>
      <c r="F552" s="3"/>
      <c r="G552" s="3"/>
      <c r="H552" s="3"/>
      <c r="I552" s="3"/>
      <c r="J552" s="3"/>
      <c r="K552" s="73"/>
      <c r="L552" s="74"/>
      <c r="Q552" s="3"/>
      <c r="S552" s="86"/>
    </row>
    <row r="553" spans="4:19" ht="21" customHeight="1">
      <c r="D553" s="3"/>
      <c r="E553" s="3"/>
      <c r="F553" s="3"/>
      <c r="G553" s="3"/>
      <c r="H553" s="3"/>
      <c r="I553" s="3"/>
      <c r="J553" s="3"/>
      <c r="K553" s="73"/>
      <c r="L553" s="74"/>
      <c r="Q553" s="3"/>
      <c r="S553" s="86"/>
    </row>
    <row r="554" spans="4:19" ht="21" customHeight="1">
      <c r="D554" s="3"/>
      <c r="E554" s="3"/>
      <c r="F554" s="3"/>
      <c r="G554" s="3"/>
      <c r="H554" s="3"/>
      <c r="I554" s="3"/>
      <c r="J554" s="3"/>
      <c r="K554" s="73"/>
      <c r="L554" s="74"/>
      <c r="Q554" s="3"/>
      <c r="S554" s="86"/>
    </row>
    <row r="555" spans="4:19" ht="21" customHeight="1">
      <c r="D555" s="3"/>
      <c r="E555" s="3"/>
      <c r="F555" s="3"/>
      <c r="G555" s="3"/>
      <c r="H555" s="3"/>
      <c r="I555" s="3"/>
      <c r="J555" s="3"/>
      <c r="K555" s="73"/>
      <c r="L555" s="74"/>
      <c r="Q555" s="3"/>
      <c r="S555" s="86"/>
    </row>
    <row r="556" spans="4:19" ht="21" customHeight="1">
      <c r="D556" s="3"/>
      <c r="E556" s="3"/>
      <c r="F556" s="3"/>
      <c r="G556" s="3"/>
      <c r="H556" s="3"/>
      <c r="I556" s="3"/>
      <c r="J556" s="3"/>
      <c r="K556" s="73"/>
      <c r="L556" s="74"/>
      <c r="Q556" s="3"/>
      <c r="S556" s="86"/>
    </row>
    <row r="557" spans="4:19" ht="21" customHeight="1">
      <c r="D557" s="3"/>
      <c r="E557" s="3"/>
      <c r="F557" s="3"/>
      <c r="G557" s="3"/>
      <c r="H557" s="3"/>
      <c r="I557" s="3"/>
      <c r="J557" s="3"/>
      <c r="K557" s="73"/>
      <c r="L557" s="74"/>
      <c r="Q557" s="3"/>
      <c r="S557" s="86"/>
    </row>
    <row r="558" spans="4:19" ht="21" customHeight="1">
      <c r="D558" s="3"/>
      <c r="E558" s="3"/>
      <c r="F558" s="3"/>
      <c r="G558" s="3"/>
      <c r="H558" s="3"/>
      <c r="I558" s="3"/>
      <c r="J558" s="3"/>
      <c r="K558" s="73"/>
      <c r="L558" s="74"/>
      <c r="Q558" s="3"/>
      <c r="S558" s="86"/>
    </row>
    <row r="559" spans="4:19" ht="21" customHeight="1">
      <c r="D559" s="3"/>
      <c r="E559" s="3"/>
      <c r="F559" s="3"/>
      <c r="G559" s="3"/>
      <c r="H559" s="3"/>
      <c r="I559" s="3"/>
      <c r="J559" s="3"/>
      <c r="K559" s="73"/>
      <c r="L559" s="74"/>
      <c r="Q559" s="3"/>
      <c r="S559" s="86"/>
    </row>
    <row r="560" spans="4:19" ht="21" customHeight="1">
      <c r="D560" s="3"/>
      <c r="E560" s="3"/>
      <c r="F560" s="3"/>
      <c r="G560" s="3"/>
      <c r="H560" s="3"/>
      <c r="I560" s="3"/>
      <c r="J560" s="3"/>
      <c r="K560" s="73"/>
      <c r="L560" s="74"/>
      <c r="Q560" s="3"/>
      <c r="S560" s="86"/>
    </row>
    <row r="561" spans="4:19" ht="21" customHeight="1">
      <c r="D561" s="3"/>
      <c r="E561" s="3"/>
      <c r="F561" s="3"/>
      <c r="G561" s="3"/>
      <c r="H561" s="3"/>
      <c r="I561" s="3"/>
      <c r="J561" s="3"/>
      <c r="K561" s="73"/>
      <c r="L561" s="74"/>
      <c r="Q561" s="3"/>
      <c r="S561" s="86"/>
    </row>
    <row r="562" spans="4:19" ht="21" customHeight="1">
      <c r="D562" s="3"/>
      <c r="E562" s="3"/>
      <c r="F562" s="3"/>
      <c r="G562" s="3"/>
      <c r="H562" s="3"/>
      <c r="I562" s="3"/>
      <c r="J562" s="3"/>
      <c r="K562" s="73"/>
      <c r="L562" s="74"/>
      <c r="Q562" s="3"/>
      <c r="S562" s="86"/>
    </row>
    <row r="563" spans="4:19" ht="21" customHeight="1">
      <c r="D563" s="3"/>
      <c r="E563" s="3"/>
      <c r="F563" s="3"/>
      <c r="G563" s="3"/>
      <c r="H563" s="3"/>
      <c r="I563" s="3"/>
      <c r="J563" s="3"/>
      <c r="K563" s="73"/>
      <c r="L563" s="74"/>
      <c r="Q563" s="3"/>
      <c r="S563" s="86"/>
    </row>
    <row r="564" spans="4:19" ht="21" customHeight="1">
      <c r="D564" s="3"/>
      <c r="E564" s="3"/>
      <c r="F564" s="3"/>
      <c r="G564" s="3"/>
      <c r="H564" s="3"/>
      <c r="I564" s="3"/>
      <c r="J564" s="3"/>
      <c r="K564" s="73"/>
      <c r="L564" s="74"/>
      <c r="Q564" s="3"/>
      <c r="S564" s="86"/>
    </row>
    <row r="565" spans="4:19" ht="21" customHeight="1">
      <c r="D565" s="3"/>
      <c r="E565" s="3"/>
      <c r="F565" s="3"/>
      <c r="G565" s="3"/>
      <c r="H565" s="3"/>
      <c r="I565" s="3"/>
      <c r="J565" s="3"/>
      <c r="K565" s="73"/>
      <c r="L565" s="74"/>
      <c r="Q565" s="3"/>
      <c r="S565" s="86"/>
    </row>
    <row r="566" spans="4:19" ht="21" customHeight="1">
      <c r="D566" s="3"/>
      <c r="E566" s="3"/>
      <c r="F566" s="3"/>
      <c r="G566" s="3"/>
      <c r="H566" s="3"/>
      <c r="I566" s="3"/>
      <c r="J566" s="3"/>
      <c r="K566" s="73"/>
      <c r="L566" s="74"/>
      <c r="Q566" s="3"/>
      <c r="S566" s="86"/>
    </row>
    <row r="567" spans="4:19" ht="21" customHeight="1">
      <c r="D567" s="3"/>
      <c r="E567" s="3"/>
      <c r="F567" s="3"/>
      <c r="G567" s="3"/>
      <c r="H567" s="3"/>
      <c r="I567" s="3"/>
      <c r="J567" s="3"/>
      <c r="K567" s="73"/>
      <c r="L567" s="74"/>
      <c r="Q567" s="3"/>
      <c r="S567" s="86"/>
    </row>
    <row r="568" spans="4:19" ht="21" customHeight="1">
      <c r="D568" s="3"/>
      <c r="E568" s="3"/>
      <c r="F568" s="3"/>
      <c r="G568" s="3"/>
      <c r="H568" s="3"/>
      <c r="I568" s="3"/>
      <c r="J568" s="3"/>
      <c r="K568" s="73"/>
      <c r="L568" s="74"/>
      <c r="Q568" s="3"/>
      <c r="S568" s="86"/>
    </row>
    <row r="569" spans="4:19" ht="21" customHeight="1">
      <c r="D569" s="3"/>
      <c r="E569" s="3"/>
      <c r="F569" s="3"/>
      <c r="G569" s="3"/>
      <c r="H569" s="3"/>
      <c r="I569" s="3"/>
      <c r="J569" s="3"/>
      <c r="K569" s="73"/>
      <c r="L569" s="74"/>
      <c r="Q569" s="3"/>
      <c r="S569" s="86"/>
    </row>
    <row r="570" spans="4:19" ht="21" customHeight="1">
      <c r="D570" s="3"/>
      <c r="E570" s="3"/>
      <c r="F570" s="3"/>
      <c r="G570" s="3"/>
      <c r="H570" s="3"/>
      <c r="I570" s="3"/>
      <c r="J570" s="3"/>
      <c r="K570" s="73"/>
      <c r="L570" s="74"/>
      <c r="Q570" s="3"/>
      <c r="S570" s="86"/>
    </row>
    <row r="571" spans="4:19" ht="21" customHeight="1">
      <c r="D571" s="3"/>
      <c r="E571" s="3"/>
      <c r="F571" s="3"/>
      <c r="G571" s="3"/>
      <c r="H571" s="3"/>
      <c r="I571" s="3"/>
      <c r="J571" s="3"/>
      <c r="K571" s="73"/>
      <c r="L571" s="74"/>
      <c r="Q571" s="3"/>
      <c r="S571" s="86"/>
    </row>
    <row r="572" spans="4:19" ht="21" customHeight="1">
      <c r="D572" s="3"/>
      <c r="E572" s="3"/>
      <c r="F572" s="3"/>
      <c r="G572" s="3"/>
      <c r="H572" s="3"/>
      <c r="I572" s="3"/>
      <c r="J572" s="3"/>
      <c r="K572" s="73"/>
      <c r="L572" s="74"/>
      <c r="Q572" s="3"/>
      <c r="S572" s="86"/>
    </row>
    <row r="573" spans="4:19" ht="21" customHeight="1">
      <c r="D573" s="3"/>
      <c r="E573" s="3"/>
      <c r="F573" s="3"/>
      <c r="G573" s="3"/>
      <c r="H573" s="3"/>
      <c r="I573" s="3"/>
      <c r="J573" s="3"/>
      <c r="K573" s="73"/>
      <c r="L573" s="74"/>
      <c r="Q573" s="3"/>
      <c r="S573" s="86"/>
    </row>
    <row r="574" spans="4:19" ht="21" customHeight="1">
      <c r="D574" s="3"/>
      <c r="E574" s="3"/>
      <c r="F574" s="3"/>
      <c r="G574" s="3"/>
      <c r="H574" s="3"/>
      <c r="I574" s="3"/>
      <c r="J574" s="3"/>
      <c r="K574" s="73"/>
      <c r="L574" s="74"/>
      <c r="Q574" s="3"/>
      <c r="S574" s="86"/>
    </row>
    <row r="575" spans="4:19" ht="21" customHeight="1">
      <c r="D575" s="3"/>
      <c r="E575" s="3"/>
      <c r="F575" s="3"/>
      <c r="G575" s="3"/>
      <c r="H575" s="3"/>
      <c r="I575" s="3"/>
      <c r="J575" s="3"/>
      <c r="K575" s="73"/>
      <c r="L575" s="74"/>
      <c r="Q575" s="3"/>
      <c r="S575" s="86"/>
    </row>
    <row r="576" spans="4:19" ht="21" customHeight="1">
      <c r="D576" s="3"/>
      <c r="E576" s="3"/>
      <c r="F576" s="3"/>
      <c r="G576" s="3"/>
      <c r="H576" s="3"/>
      <c r="I576" s="3"/>
      <c r="J576" s="3"/>
      <c r="K576" s="73"/>
      <c r="L576" s="74"/>
      <c r="Q576" s="3"/>
      <c r="S576" s="86"/>
    </row>
    <row r="577" spans="4:19" ht="21" customHeight="1">
      <c r="D577" s="3"/>
      <c r="E577" s="3"/>
      <c r="F577" s="3"/>
      <c r="G577" s="3"/>
      <c r="H577" s="3"/>
      <c r="I577" s="3"/>
      <c r="J577" s="3"/>
      <c r="K577" s="73"/>
      <c r="L577" s="74"/>
      <c r="Q577" s="3"/>
      <c r="S577" s="86"/>
    </row>
    <row r="578" spans="4:19" ht="21" customHeight="1">
      <c r="D578" s="3"/>
      <c r="E578" s="3"/>
      <c r="F578" s="3"/>
      <c r="G578" s="3"/>
      <c r="H578" s="3"/>
      <c r="I578" s="3"/>
      <c r="J578" s="3"/>
      <c r="K578" s="73"/>
      <c r="L578" s="74"/>
      <c r="Q578" s="3"/>
      <c r="S578" s="86"/>
    </row>
    <row r="579" spans="4:19" ht="21" customHeight="1">
      <c r="D579" s="3"/>
      <c r="E579" s="3"/>
      <c r="F579" s="3"/>
      <c r="G579" s="3"/>
      <c r="H579" s="3"/>
      <c r="I579" s="3"/>
      <c r="J579" s="3"/>
      <c r="K579" s="73"/>
      <c r="L579" s="74"/>
      <c r="Q579" s="3"/>
      <c r="S579" s="86"/>
    </row>
    <row r="580" spans="4:19" ht="21" customHeight="1">
      <c r="D580" s="3"/>
      <c r="E580" s="3"/>
      <c r="F580" s="3"/>
      <c r="G580" s="3"/>
      <c r="H580" s="3"/>
      <c r="I580" s="3"/>
      <c r="J580" s="3"/>
      <c r="K580" s="73"/>
      <c r="L580" s="74"/>
      <c r="Q580" s="3"/>
      <c r="S580" s="86"/>
    </row>
    <row r="581" spans="4:19" ht="21" customHeight="1">
      <c r="D581" s="3"/>
      <c r="E581" s="3"/>
      <c r="F581" s="3"/>
      <c r="G581" s="3"/>
      <c r="H581" s="3"/>
      <c r="I581" s="3"/>
      <c r="J581" s="3"/>
      <c r="K581" s="73"/>
      <c r="L581" s="74"/>
      <c r="Q581" s="3"/>
      <c r="S581" s="86"/>
    </row>
    <row r="582" spans="4:19" ht="21" customHeight="1">
      <c r="D582" s="3"/>
      <c r="E582" s="3"/>
      <c r="F582" s="3"/>
      <c r="G582" s="3"/>
      <c r="H582" s="3"/>
      <c r="I582" s="3"/>
      <c r="J582" s="3"/>
      <c r="K582" s="73"/>
      <c r="L582" s="74"/>
      <c r="Q582" s="3"/>
      <c r="S582" s="86"/>
    </row>
    <row r="583" spans="4:19" ht="21" customHeight="1">
      <c r="D583" s="3"/>
      <c r="E583" s="3"/>
      <c r="F583" s="3"/>
      <c r="G583" s="3"/>
      <c r="H583" s="3"/>
      <c r="I583" s="3"/>
      <c r="J583" s="3"/>
      <c r="K583" s="73"/>
      <c r="L583" s="74"/>
      <c r="Q583" s="3"/>
      <c r="S583" s="86"/>
    </row>
    <row r="584" spans="4:19" ht="21" customHeight="1">
      <c r="D584" s="3"/>
      <c r="E584" s="3"/>
      <c r="F584" s="3"/>
      <c r="G584" s="3"/>
      <c r="H584" s="3"/>
      <c r="I584" s="3"/>
      <c r="J584" s="3"/>
      <c r="K584" s="73"/>
      <c r="L584" s="74"/>
      <c r="Q584" s="3"/>
      <c r="S584" s="86"/>
    </row>
    <row r="585" spans="4:19" ht="21" customHeight="1">
      <c r="D585" s="3"/>
      <c r="E585" s="3"/>
      <c r="F585" s="3"/>
      <c r="G585" s="3"/>
      <c r="H585" s="3"/>
      <c r="I585" s="3"/>
      <c r="J585" s="3"/>
      <c r="K585" s="73"/>
      <c r="L585" s="74"/>
      <c r="Q585" s="3"/>
      <c r="S585" s="86"/>
    </row>
    <row r="586" spans="4:19" ht="21" customHeight="1">
      <c r="D586" s="3"/>
      <c r="E586" s="3"/>
      <c r="F586" s="3"/>
      <c r="G586" s="3"/>
      <c r="H586" s="3"/>
      <c r="I586" s="3"/>
      <c r="J586" s="3"/>
      <c r="K586" s="73"/>
      <c r="L586" s="74"/>
      <c r="Q586" s="3"/>
      <c r="S586" s="86"/>
    </row>
    <row r="587" spans="4:19" ht="21" customHeight="1">
      <c r="D587" s="3"/>
      <c r="E587" s="3"/>
      <c r="F587" s="3"/>
      <c r="G587" s="3"/>
      <c r="H587" s="3"/>
      <c r="I587" s="3"/>
      <c r="J587" s="3"/>
      <c r="K587" s="73"/>
      <c r="L587" s="74"/>
      <c r="Q587" s="3"/>
      <c r="S587" s="86"/>
    </row>
    <row r="588" spans="4:19" ht="21" customHeight="1">
      <c r="D588" s="3"/>
      <c r="E588" s="3"/>
      <c r="F588" s="3"/>
      <c r="G588" s="3"/>
      <c r="H588" s="3"/>
      <c r="I588" s="3"/>
      <c r="J588" s="3"/>
      <c r="K588" s="73"/>
      <c r="L588" s="74"/>
      <c r="Q588" s="3"/>
      <c r="S588" s="86"/>
    </row>
    <row r="589" spans="4:19" ht="21" customHeight="1">
      <c r="D589" s="3"/>
      <c r="E589" s="3"/>
      <c r="F589" s="3"/>
      <c r="G589" s="3"/>
      <c r="H589" s="3"/>
      <c r="I589" s="3"/>
      <c r="J589" s="3"/>
      <c r="K589" s="73"/>
      <c r="L589" s="74"/>
      <c r="Q589" s="3"/>
      <c r="S589" s="86"/>
    </row>
    <row r="590" spans="4:19" ht="21" customHeight="1">
      <c r="D590" s="3"/>
      <c r="E590" s="3"/>
      <c r="F590" s="3"/>
      <c r="G590" s="3"/>
      <c r="H590" s="3"/>
      <c r="I590" s="3"/>
      <c r="J590" s="3"/>
      <c r="K590" s="73"/>
      <c r="L590" s="74"/>
      <c r="Q590" s="3"/>
      <c r="S590" s="86"/>
    </row>
    <row r="591" spans="4:19" ht="21" customHeight="1">
      <c r="D591" s="3"/>
      <c r="E591" s="3"/>
      <c r="F591" s="3"/>
      <c r="G591" s="3"/>
      <c r="H591" s="3"/>
      <c r="I591" s="3"/>
      <c r="J591" s="3"/>
      <c r="K591" s="73"/>
      <c r="L591" s="74"/>
      <c r="Q591" s="3"/>
      <c r="S591" s="86"/>
    </row>
    <row r="592" spans="4:19" ht="21" customHeight="1">
      <c r="D592" s="3"/>
      <c r="E592" s="3"/>
      <c r="F592" s="3"/>
      <c r="G592" s="3"/>
      <c r="H592" s="3"/>
      <c r="I592" s="3"/>
      <c r="J592" s="3"/>
      <c r="K592" s="73"/>
      <c r="L592" s="74"/>
      <c r="Q592" s="3"/>
      <c r="S592" s="86"/>
    </row>
    <row r="593" spans="4:19" ht="21" customHeight="1">
      <c r="D593" s="3"/>
      <c r="E593" s="3"/>
      <c r="F593" s="3"/>
      <c r="G593" s="3"/>
      <c r="H593" s="3"/>
      <c r="I593" s="3"/>
      <c r="J593" s="3"/>
      <c r="K593" s="73"/>
      <c r="L593" s="74"/>
      <c r="Q593" s="3"/>
      <c r="S593" s="86"/>
    </row>
    <row r="594" spans="4:19" ht="21" customHeight="1">
      <c r="D594" s="3"/>
      <c r="E594" s="3"/>
      <c r="F594" s="3"/>
      <c r="G594" s="3"/>
      <c r="H594" s="3"/>
      <c r="I594" s="3"/>
      <c r="J594" s="3"/>
      <c r="K594" s="73"/>
      <c r="L594" s="74"/>
      <c r="Q594" s="3"/>
      <c r="S594" s="86"/>
    </row>
    <row r="595" spans="4:19" ht="21" customHeight="1">
      <c r="D595" s="3"/>
      <c r="E595" s="3"/>
      <c r="F595" s="3"/>
      <c r="G595" s="3"/>
      <c r="H595" s="3"/>
      <c r="I595" s="3"/>
      <c r="J595" s="3"/>
      <c r="K595" s="73"/>
      <c r="L595" s="74"/>
      <c r="Q595" s="3"/>
      <c r="S595" s="86"/>
    </row>
    <row r="596" spans="4:19" ht="21" customHeight="1">
      <c r="D596" s="3"/>
      <c r="E596" s="3"/>
      <c r="F596" s="3"/>
      <c r="G596" s="3"/>
      <c r="H596" s="3"/>
      <c r="I596" s="3"/>
      <c r="J596" s="3"/>
      <c r="K596" s="73"/>
      <c r="L596" s="74"/>
      <c r="Q596" s="3"/>
      <c r="S596" s="86"/>
    </row>
    <row r="597" spans="4:19" ht="21" customHeight="1">
      <c r="D597" s="3"/>
      <c r="E597" s="3"/>
      <c r="F597" s="3"/>
      <c r="G597" s="3"/>
      <c r="H597" s="3"/>
      <c r="I597" s="3"/>
      <c r="J597" s="3"/>
      <c r="K597" s="73"/>
      <c r="L597" s="74"/>
      <c r="Q597" s="3"/>
      <c r="S597" s="86"/>
    </row>
    <row r="598" spans="4:19" ht="21" customHeight="1">
      <c r="D598" s="3"/>
      <c r="E598" s="3"/>
      <c r="F598" s="3"/>
      <c r="G598" s="3"/>
      <c r="H598" s="3"/>
      <c r="I598" s="3"/>
      <c r="J598" s="3"/>
      <c r="K598" s="73"/>
      <c r="L598" s="74"/>
      <c r="Q598" s="3"/>
      <c r="S598" s="86"/>
    </row>
    <row r="599" spans="4:19" ht="21" customHeight="1">
      <c r="D599" s="3"/>
      <c r="E599" s="3"/>
      <c r="F599" s="3"/>
      <c r="G599" s="3"/>
      <c r="H599" s="3"/>
      <c r="I599" s="3"/>
      <c r="J599" s="3"/>
      <c r="K599" s="73"/>
      <c r="L599" s="74"/>
      <c r="Q599" s="3"/>
      <c r="S599" s="86"/>
    </row>
    <row r="600" spans="4:19" ht="21" customHeight="1">
      <c r="D600" s="3"/>
      <c r="E600" s="3"/>
      <c r="F600" s="3"/>
      <c r="G600" s="3"/>
      <c r="H600" s="3"/>
      <c r="I600" s="3"/>
      <c r="J600" s="3"/>
      <c r="K600" s="73"/>
      <c r="L600" s="74"/>
      <c r="Q600" s="3"/>
      <c r="S600" s="86"/>
    </row>
    <row r="601" spans="4:19" ht="21" customHeight="1">
      <c r="D601" s="3"/>
      <c r="E601" s="3"/>
      <c r="F601" s="3"/>
      <c r="G601" s="3"/>
      <c r="H601" s="3"/>
      <c r="I601" s="3"/>
      <c r="J601" s="3"/>
      <c r="K601" s="73"/>
      <c r="L601" s="74"/>
      <c r="Q601" s="3"/>
      <c r="S601" s="86"/>
    </row>
    <row r="602" spans="4:19" ht="21" customHeight="1">
      <c r="D602" s="3"/>
      <c r="E602" s="3"/>
      <c r="F602" s="3"/>
      <c r="G602" s="3"/>
      <c r="H602" s="3"/>
      <c r="I602" s="3"/>
      <c r="J602" s="3"/>
      <c r="K602" s="73"/>
      <c r="L602" s="74"/>
      <c r="Q602" s="3"/>
      <c r="S602" s="86"/>
    </row>
    <row r="603" spans="4:19" ht="21" customHeight="1">
      <c r="D603" s="3"/>
      <c r="E603" s="3"/>
      <c r="F603" s="3"/>
      <c r="G603" s="3"/>
      <c r="H603" s="3"/>
      <c r="I603" s="3"/>
      <c r="J603" s="3"/>
      <c r="K603" s="73"/>
      <c r="L603" s="74"/>
      <c r="Q603" s="3"/>
      <c r="S603" s="86"/>
    </row>
    <row r="604" spans="4:19" ht="21" customHeight="1">
      <c r="D604" s="3"/>
      <c r="E604" s="3"/>
      <c r="F604" s="3"/>
      <c r="G604" s="3"/>
      <c r="H604" s="3"/>
      <c r="I604" s="3"/>
      <c r="J604" s="3"/>
      <c r="K604" s="73"/>
      <c r="L604" s="74"/>
      <c r="Q604" s="3"/>
      <c r="S604" s="86"/>
    </row>
    <row r="605" spans="4:19" ht="21" customHeight="1">
      <c r="D605" s="3"/>
      <c r="E605" s="3"/>
      <c r="F605" s="3"/>
      <c r="G605" s="3"/>
      <c r="H605" s="3"/>
      <c r="I605" s="3"/>
      <c r="J605" s="3"/>
      <c r="K605" s="73"/>
      <c r="L605" s="74"/>
      <c r="Q605" s="3"/>
      <c r="S605" s="86"/>
    </row>
    <row r="606" spans="4:19" ht="21" customHeight="1">
      <c r="D606" s="3"/>
      <c r="E606" s="3"/>
      <c r="F606" s="3"/>
      <c r="G606" s="3"/>
      <c r="H606" s="3"/>
      <c r="I606" s="3"/>
      <c r="J606" s="3"/>
      <c r="K606" s="73"/>
      <c r="L606" s="74"/>
      <c r="Q606" s="3"/>
      <c r="S606" s="86"/>
    </row>
    <row r="607" spans="4:19" ht="21" customHeight="1">
      <c r="D607" s="3"/>
      <c r="E607" s="3"/>
      <c r="F607" s="3"/>
      <c r="G607" s="3"/>
      <c r="H607" s="3"/>
      <c r="I607" s="3"/>
      <c r="J607" s="3"/>
      <c r="K607" s="73"/>
      <c r="L607" s="74"/>
      <c r="Q607" s="3"/>
      <c r="S607" s="86"/>
    </row>
    <row r="608" spans="4:19" ht="21" customHeight="1">
      <c r="D608" s="3"/>
      <c r="E608" s="3"/>
      <c r="F608" s="3"/>
      <c r="G608" s="3"/>
      <c r="H608" s="3"/>
      <c r="I608" s="3"/>
      <c r="J608" s="3"/>
      <c r="K608" s="73"/>
      <c r="L608" s="74"/>
      <c r="Q608" s="3"/>
      <c r="S608" s="86"/>
    </row>
    <row r="609" spans="4:19" ht="21" customHeight="1">
      <c r="D609" s="3"/>
      <c r="E609" s="3"/>
      <c r="F609" s="3"/>
      <c r="G609" s="3"/>
      <c r="H609" s="3"/>
      <c r="I609" s="3"/>
      <c r="J609" s="3"/>
      <c r="K609" s="73"/>
      <c r="L609" s="74"/>
      <c r="Q609" s="3"/>
      <c r="S609" s="86"/>
    </row>
    <row r="610" spans="4:19" ht="21" customHeight="1">
      <c r="D610" s="3"/>
      <c r="E610" s="3"/>
      <c r="F610" s="3"/>
      <c r="G610" s="3"/>
      <c r="H610" s="3"/>
      <c r="I610" s="3"/>
      <c r="J610" s="3"/>
      <c r="K610" s="73"/>
      <c r="L610" s="74"/>
      <c r="Q610" s="3"/>
      <c r="S610" s="86"/>
    </row>
    <row r="611" spans="4:19" ht="21" customHeight="1">
      <c r="D611" s="3"/>
      <c r="E611" s="3"/>
      <c r="F611" s="3"/>
      <c r="G611" s="3"/>
      <c r="H611" s="3"/>
      <c r="I611" s="3"/>
      <c r="J611" s="3"/>
      <c r="K611" s="73"/>
      <c r="L611" s="74"/>
      <c r="Q611" s="3"/>
      <c r="S611" s="86"/>
    </row>
    <row r="612" spans="4:19" ht="21" customHeight="1">
      <c r="D612" s="3"/>
      <c r="E612" s="3"/>
      <c r="F612" s="3"/>
      <c r="G612" s="3"/>
      <c r="H612" s="3"/>
      <c r="I612" s="3"/>
      <c r="J612" s="3"/>
      <c r="K612" s="73"/>
      <c r="L612" s="74"/>
      <c r="Q612" s="3"/>
      <c r="S612" s="86"/>
    </row>
    <row r="613" spans="4:19" ht="21" customHeight="1">
      <c r="D613" s="3"/>
      <c r="E613" s="3"/>
      <c r="F613" s="3"/>
      <c r="G613" s="3"/>
      <c r="H613" s="3"/>
      <c r="I613" s="3"/>
      <c r="J613" s="3"/>
      <c r="K613" s="73"/>
      <c r="L613" s="74"/>
      <c r="Q613" s="3"/>
      <c r="S613" s="86"/>
    </row>
    <row r="614" spans="4:19" ht="21" customHeight="1">
      <c r="D614" s="3"/>
      <c r="E614" s="3"/>
      <c r="F614" s="3"/>
      <c r="G614" s="3"/>
      <c r="H614" s="3"/>
      <c r="I614" s="3"/>
      <c r="J614" s="3"/>
      <c r="K614" s="73"/>
      <c r="L614" s="74"/>
      <c r="Q614" s="3"/>
      <c r="S614" s="86"/>
    </row>
    <row r="615" spans="4:19" ht="21" customHeight="1">
      <c r="D615" s="3"/>
      <c r="E615" s="3"/>
      <c r="F615" s="3"/>
      <c r="G615" s="3"/>
      <c r="H615" s="3"/>
      <c r="I615" s="3"/>
      <c r="J615" s="3"/>
      <c r="K615" s="73"/>
      <c r="L615" s="74"/>
      <c r="Q615" s="3"/>
      <c r="S615" s="86"/>
    </row>
    <row r="616" spans="4:19" ht="21" customHeight="1">
      <c r="D616" s="3"/>
      <c r="E616" s="3"/>
      <c r="F616" s="3"/>
      <c r="G616" s="3"/>
      <c r="H616" s="3"/>
      <c r="I616" s="3"/>
      <c r="J616" s="3"/>
      <c r="K616" s="73"/>
      <c r="L616" s="74"/>
      <c r="Q616" s="3"/>
      <c r="S616" s="86"/>
    </row>
    <row r="617" spans="4:19" ht="21" customHeight="1">
      <c r="D617" s="3"/>
      <c r="E617" s="3"/>
      <c r="F617" s="3"/>
      <c r="G617" s="3"/>
      <c r="H617" s="3"/>
      <c r="I617" s="3"/>
      <c r="J617" s="3"/>
      <c r="K617" s="73"/>
      <c r="L617" s="74"/>
      <c r="Q617" s="3"/>
      <c r="S617" s="86"/>
    </row>
    <row r="618" spans="4:19" ht="21" customHeight="1">
      <c r="D618" s="3"/>
      <c r="E618" s="3"/>
      <c r="F618" s="3"/>
      <c r="G618" s="3"/>
      <c r="H618" s="3"/>
      <c r="I618" s="3"/>
      <c r="J618" s="3"/>
      <c r="K618" s="73"/>
      <c r="L618" s="74"/>
      <c r="Q618" s="3"/>
      <c r="S618" s="86"/>
    </row>
    <row r="619" spans="4:19" ht="21" customHeight="1">
      <c r="D619" s="3"/>
      <c r="E619" s="3"/>
      <c r="F619" s="3"/>
      <c r="G619" s="3"/>
      <c r="H619" s="3"/>
      <c r="I619" s="3"/>
      <c r="J619" s="3"/>
      <c r="K619" s="73"/>
      <c r="L619" s="74"/>
      <c r="Q619" s="3"/>
      <c r="S619" s="86"/>
    </row>
    <row r="620" spans="4:19" ht="21" customHeight="1">
      <c r="D620" s="3"/>
      <c r="E620" s="3"/>
      <c r="F620" s="3"/>
      <c r="G620" s="3"/>
      <c r="H620" s="3"/>
      <c r="I620" s="3"/>
      <c r="J620" s="3"/>
      <c r="K620" s="73"/>
      <c r="L620" s="74"/>
      <c r="Q620" s="3"/>
      <c r="S620" s="86"/>
    </row>
    <row r="621" spans="4:19" ht="21" customHeight="1">
      <c r="D621" s="3"/>
      <c r="E621" s="3"/>
      <c r="F621" s="3"/>
      <c r="G621" s="3"/>
      <c r="H621" s="3"/>
      <c r="I621" s="3"/>
      <c r="J621" s="3"/>
      <c r="K621" s="73"/>
      <c r="L621" s="74"/>
      <c r="Q621" s="3"/>
      <c r="S621" s="86"/>
    </row>
    <row r="622" spans="4:19" ht="21" customHeight="1">
      <c r="D622" s="3"/>
      <c r="E622" s="3"/>
      <c r="F622" s="3"/>
      <c r="G622" s="3"/>
      <c r="H622" s="3"/>
      <c r="I622" s="3"/>
      <c r="J622" s="3"/>
      <c r="K622" s="73"/>
      <c r="L622" s="74"/>
      <c r="Q622" s="3"/>
      <c r="S622" s="86"/>
    </row>
    <row r="623" spans="4:19" ht="21" customHeight="1">
      <c r="D623" s="3"/>
      <c r="E623" s="3"/>
      <c r="F623" s="3"/>
      <c r="G623" s="3"/>
      <c r="H623" s="3"/>
      <c r="I623" s="3"/>
      <c r="J623" s="3"/>
      <c r="K623" s="73"/>
      <c r="L623" s="74"/>
      <c r="Q623" s="3"/>
      <c r="S623" s="86"/>
    </row>
    <row r="624" spans="4:19" ht="21" customHeight="1">
      <c r="D624" s="3"/>
      <c r="E624" s="3"/>
      <c r="F624" s="3"/>
      <c r="G624" s="3"/>
      <c r="H624" s="3"/>
      <c r="I624" s="3"/>
      <c r="J624" s="3"/>
      <c r="K624" s="73"/>
      <c r="L624" s="74"/>
      <c r="Q624" s="3"/>
      <c r="S624" s="86"/>
    </row>
    <row r="625" spans="4:19" ht="21" customHeight="1">
      <c r="D625" s="3"/>
      <c r="E625" s="3"/>
      <c r="F625" s="3"/>
      <c r="G625" s="3"/>
      <c r="H625" s="3"/>
      <c r="I625" s="3"/>
      <c r="J625" s="3"/>
      <c r="K625" s="73"/>
      <c r="L625" s="74"/>
      <c r="Q625" s="3"/>
      <c r="S625" s="86"/>
    </row>
    <row r="626" spans="4:19" ht="21" customHeight="1">
      <c r="D626" s="3"/>
      <c r="E626" s="3"/>
      <c r="F626" s="3"/>
      <c r="G626" s="3"/>
      <c r="H626" s="3"/>
      <c r="I626" s="3"/>
      <c r="J626" s="3"/>
      <c r="K626" s="73"/>
      <c r="L626" s="74"/>
      <c r="Q626" s="3"/>
      <c r="S626" s="86"/>
    </row>
    <row r="627" spans="4:19" ht="21" customHeight="1">
      <c r="D627" s="3"/>
      <c r="E627" s="3"/>
      <c r="F627" s="3"/>
      <c r="G627" s="3"/>
      <c r="H627" s="3"/>
      <c r="I627" s="3"/>
      <c r="J627" s="3"/>
      <c r="K627" s="73"/>
      <c r="L627" s="74"/>
      <c r="Q627" s="3"/>
      <c r="S627" s="86"/>
    </row>
    <row r="628" spans="4:19" ht="21" customHeight="1">
      <c r="D628" s="3"/>
      <c r="E628" s="3"/>
      <c r="F628" s="3"/>
      <c r="G628" s="3"/>
      <c r="H628" s="3"/>
      <c r="I628" s="3"/>
      <c r="J628" s="3"/>
      <c r="K628" s="73"/>
      <c r="L628" s="74"/>
      <c r="Q628" s="3"/>
      <c r="S628" s="86"/>
    </row>
    <row r="629" spans="4:19" ht="21" customHeight="1">
      <c r="D629" s="3"/>
      <c r="E629" s="3"/>
      <c r="F629" s="3"/>
      <c r="G629" s="3"/>
      <c r="H629" s="3"/>
      <c r="I629" s="3"/>
      <c r="J629" s="3"/>
      <c r="K629" s="73"/>
      <c r="L629" s="74"/>
      <c r="Q629" s="3"/>
      <c r="S629" s="86"/>
    </row>
    <row r="630" spans="4:19" ht="21" customHeight="1">
      <c r="D630" s="3"/>
      <c r="E630" s="3"/>
      <c r="F630" s="3"/>
      <c r="G630" s="3"/>
      <c r="H630" s="3"/>
      <c r="I630" s="3"/>
      <c r="J630" s="3"/>
      <c r="K630" s="73"/>
      <c r="L630" s="74"/>
      <c r="Q630" s="3"/>
      <c r="S630" s="86"/>
    </row>
    <row r="631" spans="4:19" ht="21" customHeight="1">
      <c r="D631" s="3"/>
      <c r="E631" s="3"/>
      <c r="F631" s="3"/>
      <c r="G631" s="3"/>
      <c r="H631" s="3"/>
      <c r="I631" s="3"/>
      <c r="J631" s="3"/>
      <c r="K631" s="73"/>
      <c r="L631" s="74"/>
      <c r="Q631" s="3"/>
      <c r="S631" s="86"/>
    </row>
    <row r="632" spans="4:19" ht="21" customHeight="1">
      <c r="D632" s="3"/>
      <c r="E632" s="3"/>
      <c r="F632" s="3"/>
      <c r="G632" s="3"/>
      <c r="H632" s="3"/>
      <c r="I632" s="3"/>
      <c r="J632" s="3"/>
      <c r="K632" s="73"/>
      <c r="L632" s="74"/>
      <c r="Q632" s="3"/>
      <c r="S632" s="86"/>
    </row>
    <row r="633" spans="4:19" ht="21" customHeight="1">
      <c r="D633" s="3"/>
      <c r="E633" s="3"/>
      <c r="F633" s="3"/>
      <c r="G633" s="3"/>
      <c r="H633" s="3"/>
      <c r="I633" s="3"/>
      <c r="J633" s="3"/>
      <c r="K633" s="73"/>
      <c r="L633" s="74"/>
      <c r="Q633" s="3"/>
      <c r="S633" s="86"/>
    </row>
    <row r="634" spans="4:19" ht="21" customHeight="1">
      <c r="D634" s="3"/>
      <c r="E634" s="3"/>
      <c r="F634" s="3"/>
      <c r="G634" s="3"/>
      <c r="H634" s="3"/>
      <c r="I634" s="3"/>
      <c r="J634" s="3"/>
      <c r="K634" s="73"/>
      <c r="L634" s="74"/>
      <c r="Q634" s="3"/>
      <c r="S634" s="86"/>
    </row>
    <row r="635" spans="4:19" ht="21" customHeight="1">
      <c r="D635" s="3"/>
      <c r="E635" s="3"/>
      <c r="F635" s="3"/>
      <c r="G635" s="3"/>
      <c r="H635" s="3"/>
      <c r="I635" s="3"/>
      <c r="J635" s="3"/>
      <c r="K635" s="73"/>
      <c r="L635" s="74"/>
      <c r="Q635" s="3"/>
      <c r="S635" s="86"/>
    </row>
    <row r="636" spans="4:19" ht="21" customHeight="1">
      <c r="D636" s="3"/>
      <c r="E636" s="3"/>
      <c r="F636" s="3"/>
      <c r="G636" s="3"/>
      <c r="H636" s="3"/>
      <c r="I636" s="3"/>
      <c r="J636" s="3"/>
      <c r="K636" s="73"/>
      <c r="L636" s="74"/>
      <c r="Q636" s="3"/>
      <c r="S636" s="86"/>
    </row>
    <row r="637" spans="4:19" ht="21" customHeight="1">
      <c r="D637" s="3"/>
      <c r="E637" s="3"/>
      <c r="F637" s="3"/>
      <c r="G637" s="3"/>
      <c r="H637" s="3"/>
      <c r="I637" s="3"/>
      <c r="J637" s="3"/>
      <c r="K637" s="73"/>
      <c r="L637" s="74"/>
      <c r="Q637" s="3"/>
      <c r="S637" s="86"/>
    </row>
    <row r="638" spans="4:19" ht="21" customHeight="1">
      <c r="D638" s="3"/>
      <c r="E638" s="3"/>
      <c r="F638" s="3"/>
      <c r="G638" s="3"/>
      <c r="H638" s="3"/>
      <c r="I638" s="3"/>
      <c r="J638" s="3"/>
      <c r="K638" s="73"/>
      <c r="L638" s="74"/>
      <c r="Q638" s="3"/>
      <c r="S638" s="86"/>
    </row>
    <row r="639" spans="4:19" ht="21" customHeight="1">
      <c r="D639" s="3"/>
      <c r="E639" s="3"/>
      <c r="F639" s="3"/>
      <c r="G639" s="3"/>
      <c r="H639" s="3"/>
      <c r="I639" s="3"/>
      <c r="J639" s="3"/>
      <c r="K639" s="73"/>
      <c r="L639" s="74"/>
      <c r="Q639" s="3"/>
      <c r="S639" s="86"/>
    </row>
    <row r="640" spans="4:19" ht="21" customHeight="1">
      <c r="D640" s="3"/>
      <c r="E640" s="3"/>
      <c r="F640" s="3"/>
      <c r="G640" s="3"/>
      <c r="H640" s="3"/>
      <c r="I640" s="3"/>
      <c r="J640" s="3"/>
      <c r="K640" s="73"/>
      <c r="L640" s="74"/>
      <c r="Q640" s="3"/>
      <c r="S640" s="86"/>
    </row>
    <row r="641" spans="4:19" ht="21" customHeight="1">
      <c r="D641" s="3"/>
      <c r="E641" s="3"/>
      <c r="F641" s="3"/>
      <c r="G641" s="3"/>
      <c r="H641" s="3"/>
      <c r="I641" s="3"/>
      <c r="J641" s="3"/>
      <c r="K641" s="73"/>
      <c r="L641" s="74"/>
      <c r="Q641" s="3"/>
      <c r="S641" s="86"/>
    </row>
    <row r="642" spans="4:19" ht="21" customHeight="1">
      <c r="D642" s="3"/>
      <c r="E642" s="3"/>
      <c r="F642" s="3"/>
      <c r="G642" s="3"/>
      <c r="H642" s="3"/>
      <c r="I642" s="3"/>
      <c r="J642" s="3"/>
      <c r="K642" s="73"/>
      <c r="L642" s="74"/>
      <c r="Q642" s="3"/>
      <c r="S642" s="86"/>
    </row>
    <row r="643" spans="4:19" ht="21" customHeight="1">
      <c r="D643" s="3"/>
      <c r="E643" s="3"/>
      <c r="F643" s="3"/>
      <c r="G643" s="3"/>
      <c r="H643" s="3"/>
      <c r="I643" s="3"/>
      <c r="J643" s="3"/>
      <c r="K643" s="73"/>
      <c r="L643" s="74"/>
      <c r="Q643" s="3"/>
      <c r="S643" s="86"/>
    </row>
    <row r="644" spans="4:19" ht="21" customHeight="1">
      <c r="D644" s="3"/>
      <c r="E644" s="3"/>
      <c r="F644" s="3"/>
      <c r="G644" s="3"/>
      <c r="H644" s="3"/>
      <c r="I644" s="3"/>
      <c r="J644" s="3"/>
      <c r="K644" s="73"/>
      <c r="L644" s="74"/>
      <c r="Q644" s="3"/>
      <c r="S644" s="86"/>
    </row>
    <row r="645" spans="4:19" ht="21" customHeight="1">
      <c r="D645" s="3"/>
      <c r="E645" s="3"/>
      <c r="F645" s="3"/>
      <c r="G645" s="3"/>
      <c r="H645" s="3"/>
      <c r="I645" s="3"/>
      <c r="J645" s="3"/>
      <c r="K645" s="73"/>
      <c r="L645" s="74"/>
      <c r="Q645" s="3"/>
      <c r="S645" s="86"/>
    </row>
    <row r="646" spans="4:19" ht="21" customHeight="1">
      <c r="D646" s="3"/>
      <c r="E646" s="3"/>
      <c r="F646" s="3"/>
      <c r="G646" s="3"/>
      <c r="H646" s="3"/>
      <c r="I646" s="3"/>
      <c r="J646" s="3"/>
      <c r="K646" s="73"/>
      <c r="L646" s="74"/>
      <c r="Q646" s="3"/>
      <c r="S646" s="86"/>
    </row>
    <row r="647" spans="4:19" ht="21" customHeight="1">
      <c r="D647" s="3"/>
      <c r="E647" s="3"/>
      <c r="F647" s="3"/>
      <c r="G647" s="3"/>
      <c r="H647" s="3"/>
      <c r="I647" s="3"/>
      <c r="J647" s="3"/>
      <c r="K647" s="73"/>
      <c r="L647" s="74"/>
      <c r="Q647" s="3"/>
      <c r="S647" s="86"/>
    </row>
    <row r="648" spans="4:19" ht="21" customHeight="1">
      <c r="D648" s="3"/>
      <c r="E648" s="3"/>
      <c r="F648" s="3"/>
      <c r="G648" s="3"/>
      <c r="H648" s="3"/>
      <c r="I648" s="3"/>
      <c r="J648" s="3"/>
      <c r="K648" s="73"/>
      <c r="L648" s="74"/>
      <c r="Q648" s="3"/>
      <c r="S648" s="86"/>
    </row>
    <row r="649" spans="4:19" ht="21" customHeight="1">
      <c r="D649" s="3"/>
      <c r="E649" s="3"/>
      <c r="F649" s="3"/>
      <c r="G649" s="3"/>
      <c r="H649" s="3"/>
      <c r="I649" s="3"/>
      <c r="J649" s="3"/>
      <c r="K649" s="73"/>
      <c r="L649" s="74"/>
      <c r="Q649" s="3"/>
      <c r="S649" s="86"/>
    </row>
    <row r="650" spans="4:19" ht="21" customHeight="1">
      <c r="D650" s="3"/>
      <c r="E650" s="3"/>
      <c r="F650" s="3"/>
      <c r="G650" s="3"/>
      <c r="H650" s="3"/>
      <c r="I650" s="3"/>
      <c r="J650" s="3"/>
      <c r="K650" s="73"/>
      <c r="L650" s="74"/>
      <c r="Q650" s="3"/>
      <c r="S650" s="86"/>
    </row>
    <row r="651" spans="4:19" ht="21" customHeight="1">
      <c r="D651" s="3"/>
      <c r="E651" s="3"/>
      <c r="F651" s="3"/>
      <c r="G651" s="3"/>
      <c r="H651" s="3"/>
      <c r="I651" s="3"/>
      <c r="J651" s="3"/>
      <c r="K651" s="73"/>
      <c r="L651" s="74"/>
      <c r="Q651" s="3"/>
      <c r="S651" s="86"/>
    </row>
    <row r="652" spans="4:19" ht="21" customHeight="1">
      <c r="D652" s="3"/>
      <c r="E652" s="3"/>
      <c r="F652" s="3"/>
      <c r="G652" s="3"/>
      <c r="H652" s="3"/>
      <c r="I652" s="3"/>
      <c r="J652" s="3"/>
      <c r="K652" s="73"/>
      <c r="L652" s="74"/>
      <c r="Q652" s="3"/>
      <c r="S652" s="86"/>
    </row>
    <row r="653" spans="4:19" ht="21" customHeight="1">
      <c r="D653" s="3"/>
      <c r="E653" s="3"/>
      <c r="F653" s="3"/>
      <c r="G653" s="3"/>
      <c r="H653" s="3"/>
      <c r="I653" s="3"/>
      <c r="J653" s="3"/>
      <c r="K653" s="73"/>
      <c r="L653" s="74"/>
      <c r="Q653" s="3"/>
      <c r="S653" s="86"/>
    </row>
    <row r="654" spans="4:19" ht="21" customHeight="1">
      <c r="D654" s="3"/>
      <c r="E654" s="3"/>
      <c r="F654" s="3"/>
      <c r="G654" s="3"/>
      <c r="H654" s="3"/>
      <c r="I654" s="3"/>
      <c r="J654" s="3"/>
      <c r="K654" s="73"/>
      <c r="L654" s="74"/>
      <c r="Q654" s="3"/>
      <c r="S654" s="86"/>
    </row>
    <row r="655" spans="4:19" ht="21" customHeight="1">
      <c r="D655" s="3"/>
      <c r="E655" s="3"/>
      <c r="F655" s="3"/>
      <c r="G655" s="3"/>
      <c r="H655" s="3"/>
      <c r="I655" s="3"/>
      <c r="J655" s="3"/>
      <c r="K655" s="73"/>
      <c r="L655" s="74"/>
      <c r="Q655" s="3"/>
      <c r="S655" s="86"/>
    </row>
    <row r="656" spans="4:19" ht="21" customHeight="1">
      <c r="D656" s="3"/>
      <c r="E656" s="3"/>
      <c r="F656" s="3"/>
      <c r="G656" s="3"/>
      <c r="H656" s="3"/>
      <c r="I656" s="3"/>
      <c r="J656" s="3"/>
      <c r="K656" s="73"/>
      <c r="L656" s="74"/>
      <c r="Q656" s="3"/>
      <c r="S656" s="86"/>
    </row>
    <row r="657" spans="4:19" ht="21" customHeight="1">
      <c r="D657" s="3"/>
      <c r="E657" s="3"/>
      <c r="F657" s="3"/>
      <c r="G657" s="3"/>
      <c r="H657" s="3"/>
      <c r="I657" s="3"/>
      <c r="J657" s="3"/>
      <c r="K657" s="73"/>
      <c r="L657" s="74"/>
      <c r="Q657" s="3"/>
      <c r="S657" s="86"/>
    </row>
    <row r="658" spans="4:19" ht="21" customHeight="1">
      <c r="D658" s="3"/>
      <c r="E658" s="3"/>
      <c r="F658" s="3"/>
      <c r="G658" s="3"/>
      <c r="H658" s="3"/>
      <c r="I658" s="3"/>
      <c r="J658" s="3"/>
      <c r="K658" s="73"/>
      <c r="L658" s="74"/>
      <c r="Q658" s="3"/>
      <c r="S658" s="86"/>
    </row>
    <row r="659" spans="4:19" ht="21" customHeight="1">
      <c r="D659" s="3"/>
      <c r="E659" s="3"/>
      <c r="F659" s="3"/>
      <c r="G659" s="3"/>
      <c r="H659" s="3"/>
      <c r="I659" s="3"/>
      <c r="J659" s="3"/>
      <c r="K659" s="73"/>
      <c r="L659" s="74"/>
      <c r="Q659" s="3"/>
      <c r="S659" s="86"/>
    </row>
    <row r="660" spans="4:19" ht="21" customHeight="1">
      <c r="D660" s="3"/>
      <c r="E660" s="3"/>
      <c r="F660" s="3"/>
      <c r="G660" s="3"/>
      <c r="H660" s="3"/>
      <c r="I660" s="3"/>
      <c r="J660" s="3"/>
      <c r="K660" s="73"/>
      <c r="L660" s="74"/>
      <c r="Q660" s="3"/>
      <c r="S660" s="86"/>
    </row>
    <row r="661" spans="4:19" ht="21" customHeight="1">
      <c r="D661" s="3"/>
      <c r="E661" s="3"/>
      <c r="F661" s="3"/>
      <c r="G661" s="3"/>
      <c r="H661" s="3"/>
      <c r="I661" s="3"/>
      <c r="J661" s="3"/>
      <c r="K661" s="73"/>
      <c r="L661" s="74"/>
      <c r="Q661" s="3"/>
      <c r="S661" s="86"/>
    </row>
    <row r="662" spans="4:19" ht="21" customHeight="1">
      <c r="D662" s="3"/>
      <c r="E662" s="3"/>
      <c r="F662" s="3"/>
      <c r="G662" s="3"/>
      <c r="H662" s="3"/>
      <c r="I662" s="3"/>
      <c r="J662" s="3"/>
      <c r="K662" s="73"/>
      <c r="L662" s="74"/>
      <c r="Q662" s="3"/>
      <c r="S662" s="86"/>
    </row>
    <row r="663" spans="4:19" ht="21" customHeight="1">
      <c r="D663" s="3"/>
      <c r="E663" s="3"/>
      <c r="F663" s="3"/>
      <c r="G663" s="3"/>
      <c r="H663" s="3"/>
      <c r="I663" s="3"/>
      <c r="J663" s="3"/>
      <c r="K663" s="73"/>
      <c r="L663" s="74"/>
      <c r="Q663" s="3"/>
      <c r="S663" s="86"/>
    </row>
    <row r="664" spans="4:19" ht="21" customHeight="1">
      <c r="D664" s="3"/>
      <c r="E664" s="3"/>
      <c r="F664" s="3"/>
      <c r="G664" s="3"/>
      <c r="H664" s="3"/>
      <c r="I664" s="3"/>
      <c r="J664" s="3"/>
      <c r="K664" s="73"/>
      <c r="L664" s="74"/>
      <c r="Q664" s="3"/>
      <c r="S664" s="86"/>
    </row>
    <row r="665" spans="4:19" ht="21" customHeight="1">
      <c r="D665" s="3"/>
      <c r="E665" s="3"/>
      <c r="F665" s="3"/>
      <c r="G665" s="3"/>
      <c r="H665" s="3"/>
      <c r="I665" s="3"/>
      <c r="J665" s="3"/>
      <c r="K665" s="73"/>
      <c r="L665" s="74"/>
      <c r="Q665" s="3"/>
      <c r="S665" s="86"/>
    </row>
    <row r="666" spans="4:19" ht="21" customHeight="1">
      <c r="D666" s="3"/>
      <c r="E666" s="3"/>
      <c r="F666" s="3"/>
      <c r="G666" s="3"/>
      <c r="H666" s="3"/>
      <c r="I666" s="3"/>
      <c r="J666" s="3"/>
      <c r="K666" s="73"/>
      <c r="L666" s="74"/>
      <c r="Q666" s="3"/>
      <c r="S666" s="86"/>
    </row>
    <row r="667" spans="4:19" ht="21" customHeight="1">
      <c r="D667" s="3"/>
      <c r="E667" s="3"/>
      <c r="F667" s="3"/>
      <c r="G667" s="3"/>
      <c r="H667" s="3"/>
      <c r="I667" s="3"/>
      <c r="J667" s="3"/>
      <c r="K667" s="73"/>
      <c r="L667" s="74"/>
      <c r="Q667" s="3"/>
      <c r="S667" s="86"/>
    </row>
    <row r="668" spans="4:19" ht="21" customHeight="1">
      <c r="D668" s="3"/>
      <c r="E668" s="3"/>
      <c r="F668" s="3"/>
      <c r="G668" s="3"/>
      <c r="H668" s="3"/>
      <c r="I668" s="3"/>
      <c r="J668" s="3"/>
      <c r="K668" s="73"/>
      <c r="L668" s="74"/>
      <c r="Q668" s="3"/>
      <c r="S668" s="86"/>
    </row>
    <row r="669" spans="4:19" ht="21" customHeight="1">
      <c r="D669" s="3"/>
      <c r="E669" s="3"/>
      <c r="F669" s="3"/>
      <c r="G669" s="3"/>
      <c r="H669" s="3"/>
      <c r="I669" s="3"/>
      <c r="J669" s="3"/>
      <c r="K669" s="73"/>
      <c r="L669" s="74"/>
      <c r="Q669" s="3"/>
      <c r="S669" s="86"/>
    </row>
    <row r="670" spans="4:19" ht="21" customHeight="1">
      <c r="D670" s="3"/>
      <c r="E670" s="3"/>
      <c r="F670" s="3"/>
      <c r="G670" s="3"/>
      <c r="H670" s="3"/>
      <c r="I670" s="3"/>
      <c r="J670" s="3"/>
      <c r="K670" s="73"/>
      <c r="L670" s="74"/>
      <c r="Q670" s="3"/>
      <c r="S670" s="86"/>
    </row>
    <row r="671" spans="4:19" ht="21" customHeight="1">
      <c r="D671" s="3"/>
      <c r="E671" s="3"/>
      <c r="F671" s="3"/>
      <c r="G671" s="3"/>
      <c r="H671" s="3"/>
      <c r="I671" s="3"/>
      <c r="J671" s="3"/>
      <c r="K671" s="73"/>
      <c r="L671" s="74"/>
      <c r="Q671" s="3"/>
      <c r="S671" s="86"/>
    </row>
    <row r="672" spans="4:19" ht="21" customHeight="1">
      <c r="D672" s="3"/>
      <c r="E672" s="3"/>
      <c r="F672" s="3"/>
      <c r="G672" s="3"/>
      <c r="H672" s="3"/>
      <c r="I672" s="3"/>
      <c r="J672" s="3"/>
      <c r="K672" s="73"/>
      <c r="L672" s="74"/>
      <c r="Q672" s="3"/>
      <c r="S672" s="86"/>
    </row>
    <row r="673" spans="4:19" ht="21" customHeight="1">
      <c r="D673" s="3"/>
      <c r="E673" s="3"/>
      <c r="F673" s="3"/>
      <c r="G673" s="3"/>
      <c r="H673" s="3"/>
      <c r="I673" s="3"/>
      <c r="J673" s="3"/>
      <c r="K673" s="73"/>
      <c r="L673" s="74"/>
      <c r="Q673" s="3"/>
      <c r="S673" s="86"/>
    </row>
    <row r="674" spans="4:19" ht="21" customHeight="1">
      <c r="D674" s="3"/>
      <c r="E674" s="3"/>
      <c r="F674" s="3"/>
      <c r="G674" s="3"/>
      <c r="H674" s="3"/>
      <c r="I674" s="3"/>
      <c r="J674" s="3"/>
      <c r="K674" s="73"/>
      <c r="L674" s="74"/>
      <c r="Q674" s="3"/>
      <c r="S674" s="86"/>
    </row>
    <row r="675" spans="4:19" ht="21" customHeight="1">
      <c r="D675" s="3"/>
      <c r="E675" s="3"/>
      <c r="F675" s="3"/>
      <c r="G675" s="3"/>
      <c r="H675" s="3"/>
      <c r="I675" s="3"/>
      <c r="J675" s="3"/>
      <c r="K675" s="73"/>
      <c r="L675" s="74"/>
      <c r="Q675" s="3"/>
      <c r="S675" s="86"/>
    </row>
    <row r="676" spans="4:19" ht="21" customHeight="1">
      <c r="D676" s="3"/>
      <c r="E676" s="3"/>
      <c r="F676" s="3"/>
      <c r="G676" s="3"/>
      <c r="H676" s="3"/>
      <c r="I676" s="3"/>
      <c r="J676" s="3"/>
      <c r="K676" s="73"/>
      <c r="L676" s="74"/>
      <c r="Q676" s="3"/>
      <c r="S676" s="86"/>
    </row>
    <row r="677" spans="4:19" ht="21" customHeight="1">
      <c r="D677" s="3"/>
      <c r="E677" s="3"/>
      <c r="F677" s="3"/>
      <c r="G677" s="3"/>
      <c r="H677" s="3"/>
      <c r="I677" s="3"/>
      <c r="J677" s="3"/>
      <c r="K677" s="73"/>
      <c r="L677" s="74"/>
      <c r="Q677" s="3"/>
      <c r="S677" s="86"/>
    </row>
    <row r="678" spans="4:19" ht="21" customHeight="1">
      <c r="D678" s="3"/>
      <c r="E678" s="3"/>
      <c r="F678" s="3"/>
      <c r="G678" s="3"/>
      <c r="H678" s="3"/>
      <c r="I678" s="3"/>
      <c r="J678" s="3"/>
      <c r="K678" s="73"/>
      <c r="L678" s="74"/>
      <c r="Q678" s="3"/>
      <c r="S678" s="86"/>
    </row>
    <row r="679" spans="4:19" ht="21" customHeight="1">
      <c r="D679" s="3"/>
      <c r="E679" s="3"/>
      <c r="F679" s="3"/>
      <c r="G679" s="3"/>
      <c r="H679" s="3"/>
      <c r="I679" s="3"/>
      <c r="J679" s="3"/>
      <c r="K679" s="73"/>
      <c r="L679" s="74"/>
      <c r="Q679" s="3"/>
      <c r="S679" s="86"/>
    </row>
    <row r="680" spans="4:19" ht="21" customHeight="1">
      <c r="D680" s="3"/>
      <c r="E680" s="3"/>
      <c r="F680" s="3"/>
      <c r="G680" s="3"/>
      <c r="H680" s="3"/>
      <c r="I680" s="3"/>
      <c r="J680" s="3"/>
      <c r="K680" s="73"/>
      <c r="L680" s="74"/>
      <c r="Q680" s="3"/>
      <c r="S680" s="86"/>
    </row>
    <row r="681" spans="4:19" ht="21" customHeight="1">
      <c r="D681" s="3"/>
      <c r="E681" s="3"/>
      <c r="F681" s="3"/>
      <c r="G681" s="3"/>
      <c r="H681" s="3"/>
      <c r="I681" s="3"/>
      <c r="J681" s="3"/>
      <c r="K681" s="73"/>
      <c r="L681" s="74"/>
      <c r="Q681" s="3"/>
      <c r="S681" s="86"/>
    </row>
    <row r="682" spans="4:19" ht="21" customHeight="1">
      <c r="D682" s="3"/>
      <c r="E682" s="3"/>
      <c r="F682" s="3"/>
      <c r="G682" s="3"/>
      <c r="H682" s="3"/>
      <c r="I682" s="3"/>
      <c r="J682" s="3"/>
      <c r="K682" s="73"/>
      <c r="L682" s="74"/>
      <c r="Q682" s="3"/>
      <c r="S682" s="86"/>
    </row>
    <row r="683" spans="4:19" ht="21" customHeight="1">
      <c r="D683" s="3"/>
      <c r="E683" s="3"/>
      <c r="F683" s="3"/>
      <c r="G683" s="3"/>
      <c r="H683" s="3"/>
      <c r="I683" s="3"/>
      <c r="J683" s="3"/>
      <c r="K683" s="73"/>
      <c r="L683" s="74"/>
      <c r="Q683" s="3"/>
      <c r="S683" s="86"/>
    </row>
    <row r="684" spans="4:19" ht="21" customHeight="1">
      <c r="D684" s="3"/>
      <c r="E684" s="3"/>
      <c r="F684" s="3"/>
      <c r="G684" s="3"/>
      <c r="H684" s="3"/>
      <c r="I684" s="3"/>
      <c r="J684" s="3"/>
      <c r="K684" s="73"/>
      <c r="L684" s="74"/>
      <c r="Q684" s="3"/>
      <c r="S684" s="86"/>
    </row>
    <row r="685" spans="4:19" ht="21" customHeight="1">
      <c r="D685" s="3"/>
      <c r="E685" s="3"/>
      <c r="F685" s="3"/>
      <c r="G685" s="3"/>
      <c r="H685" s="3"/>
      <c r="I685" s="3"/>
      <c r="J685" s="3"/>
      <c r="K685" s="73"/>
      <c r="L685" s="74"/>
      <c r="Q685" s="3"/>
      <c r="S685" s="86"/>
    </row>
    <row r="686" spans="4:19" ht="21" customHeight="1">
      <c r="D686" s="3"/>
      <c r="E686" s="3"/>
      <c r="F686" s="3"/>
      <c r="G686" s="3"/>
      <c r="H686" s="3"/>
      <c r="I686" s="3"/>
      <c r="J686" s="3"/>
      <c r="K686" s="73"/>
      <c r="L686" s="74"/>
      <c r="Q686" s="3"/>
      <c r="S686" s="86"/>
    </row>
    <row r="687" spans="4:19" ht="21" customHeight="1">
      <c r="D687" s="3"/>
      <c r="E687" s="3"/>
      <c r="F687" s="3"/>
      <c r="G687" s="3"/>
      <c r="H687" s="3"/>
      <c r="I687" s="3"/>
      <c r="J687" s="3"/>
      <c r="K687" s="73"/>
      <c r="L687" s="74"/>
      <c r="Q687" s="3"/>
      <c r="S687" s="86"/>
    </row>
    <row r="688" spans="4:19" ht="21" customHeight="1">
      <c r="D688" s="3"/>
      <c r="E688" s="3"/>
      <c r="F688" s="3"/>
      <c r="G688" s="3"/>
      <c r="H688" s="3"/>
      <c r="I688" s="3"/>
      <c r="J688" s="3"/>
      <c r="K688" s="73"/>
      <c r="L688" s="74"/>
      <c r="Q688" s="3"/>
      <c r="S688" s="86"/>
    </row>
    <row r="689" spans="4:19" ht="21" customHeight="1">
      <c r="D689" s="3"/>
      <c r="E689" s="3"/>
      <c r="F689" s="3"/>
      <c r="G689" s="3"/>
      <c r="H689" s="3"/>
      <c r="I689" s="3"/>
      <c r="J689" s="3"/>
      <c r="K689" s="73"/>
      <c r="L689" s="74"/>
      <c r="Q689" s="3"/>
      <c r="S689" s="86"/>
    </row>
    <row r="690" spans="4:19" ht="21" customHeight="1">
      <c r="D690" s="3"/>
      <c r="E690" s="3"/>
      <c r="F690" s="3"/>
      <c r="G690" s="3"/>
      <c r="H690" s="3"/>
      <c r="I690" s="3"/>
      <c r="J690" s="3"/>
      <c r="K690" s="73"/>
      <c r="L690" s="74"/>
      <c r="Q690" s="3"/>
      <c r="S690" s="86"/>
    </row>
    <row r="691" spans="4:19" ht="21" customHeight="1">
      <c r="D691" s="3"/>
      <c r="E691" s="3"/>
      <c r="F691" s="3"/>
      <c r="G691" s="3"/>
      <c r="H691" s="3"/>
      <c r="I691" s="3"/>
      <c r="J691" s="3"/>
      <c r="K691" s="73"/>
      <c r="L691" s="74"/>
      <c r="Q691" s="3"/>
      <c r="S691" s="86"/>
    </row>
    <row r="692" spans="4:19" ht="21" customHeight="1">
      <c r="D692" s="3"/>
      <c r="E692" s="3"/>
      <c r="F692" s="3"/>
      <c r="G692" s="3"/>
      <c r="H692" s="3"/>
      <c r="I692" s="3"/>
      <c r="J692" s="3"/>
      <c r="K692" s="73"/>
      <c r="L692" s="74"/>
      <c r="Q692" s="3"/>
      <c r="S692" s="86"/>
    </row>
    <row r="693" spans="4:19" ht="21" customHeight="1">
      <c r="D693" s="3"/>
      <c r="E693" s="3"/>
      <c r="F693" s="3"/>
      <c r="G693" s="3"/>
      <c r="H693" s="3"/>
      <c r="I693" s="3"/>
      <c r="J693" s="3"/>
      <c r="K693" s="73"/>
      <c r="L693" s="74"/>
      <c r="Q693" s="3"/>
      <c r="S693" s="86"/>
    </row>
    <row r="694" spans="4:19" ht="21" customHeight="1">
      <c r="D694" s="3"/>
      <c r="E694" s="3"/>
      <c r="F694" s="3"/>
      <c r="G694" s="3"/>
      <c r="H694" s="3"/>
      <c r="I694" s="3"/>
      <c r="J694" s="3"/>
      <c r="K694" s="73"/>
      <c r="L694" s="74"/>
      <c r="Q694" s="3"/>
      <c r="S694" s="86"/>
    </row>
    <row r="695" spans="4:19" ht="21" customHeight="1">
      <c r="D695" s="3"/>
      <c r="E695" s="3"/>
      <c r="F695" s="3"/>
      <c r="G695" s="3"/>
      <c r="H695" s="3"/>
      <c r="I695" s="3"/>
      <c r="J695" s="3"/>
      <c r="K695" s="73"/>
      <c r="L695" s="74"/>
      <c r="Q695" s="3"/>
      <c r="S695" s="86"/>
    </row>
    <row r="696" spans="4:19" ht="21" customHeight="1">
      <c r="D696" s="3"/>
      <c r="E696" s="3"/>
      <c r="F696" s="3"/>
      <c r="G696" s="3"/>
      <c r="H696" s="3"/>
      <c r="I696" s="3"/>
      <c r="J696" s="3"/>
      <c r="K696" s="73"/>
      <c r="L696" s="74"/>
      <c r="Q696" s="3"/>
      <c r="S696" s="86"/>
    </row>
    <row r="697" spans="4:19" ht="21" customHeight="1">
      <c r="D697" s="3"/>
      <c r="E697" s="3"/>
      <c r="F697" s="3"/>
      <c r="G697" s="3"/>
      <c r="H697" s="3"/>
      <c r="I697" s="3"/>
      <c r="J697" s="3"/>
      <c r="K697" s="73"/>
      <c r="L697" s="74"/>
      <c r="Q697" s="3"/>
      <c r="S697" s="86"/>
    </row>
    <row r="698" spans="4:19" ht="21" customHeight="1">
      <c r="D698" s="3"/>
      <c r="E698" s="3"/>
      <c r="F698" s="3"/>
      <c r="G698" s="3"/>
      <c r="H698" s="3"/>
      <c r="I698" s="3"/>
      <c r="J698" s="3"/>
      <c r="K698" s="73"/>
      <c r="L698" s="74"/>
      <c r="Q698" s="3"/>
      <c r="S698" s="86"/>
    </row>
    <row r="699" spans="4:19" ht="21" customHeight="1">
      <c r="D699" s="3"/>
      <c r="E699" s="3"/>
      <c r="F699" s="3"/>
      <c r="G699" s="3"/>
      <c r="H699" s="3"/>
      <c r="I699" s="3"/>
      <c r="J699" s="3"/>
      <c r="K699" s="73"/>
      <c r="L699" s="74"/>
      <c r="Q699" s="3"/>
      <c r="S699" s="86"/>
    </row>
    <row r="700" spans="4:19" ht="21" customHeight="1">
      <c r="D700" s="3"/>
      <c r="E700" s="3"/>
      <c r="F700" s="3"/>
      <c r="G700" s="3"/>
      <c r="H700" s="3"/>
      <c r="I700" s="3"/>
      <c r="J700" s="3"/>
      <c r="K700" s="73"/>
      <c r="L700" s="74"/>
      <c r="Q700" s="3"/>
      <c r="S700" s="86"/>
    </row>
    <row r="701" spans="4:19" ht="21" customHeight="1">
      <c r="D701" s="3"/>
      <c r="E701" s="3"/>
      <c r="F701" s="3"/>
      <c r="G701" s="3"/>
      <c r="H701" s="3"/>
      <c r="I701" s="3"/>
      <c r="J701" s="3"/>
      <c r="K701" s="73"/>
      <c r="L701" s="74"/>
      <c r="Q701" s="3"/>
      <c r="S701" s="86"/>
    </row>
    <row r="702" spans="4:19" ht="21" customHeight="1">
      <c r="D702" s="3"/>
      <c r="E702" s="3"/>
      <c r="F702" s="3"/>
      <c r="G702" s="3"/>
      <c r="H702" s="3"/>
      <c r="I702" s="3"/>
      <c r="J702" s="3"/>
      <c r="K702" s="73"/>
      <c r="L702" s="74"/>
      <c r="Q702" s="3"/>
      <c r="S702" s="86"/>
    </row>
    <row r="703" spans="4:19" ht="21" customHeight="1">
      <c r="D703" s="3"/>
      <c r="E703" s="3"/>
      <c r="F703" s="3"/>
      <c r="G703" s="3"/>
      <c r="H703" s="3"/>
      <c r="I703" s="3"/>
      <c r="J703" s="3"/>
      <c r="K703" s="73"/>
      <c r="L703" s="74"/>
      <c r="Q703" s="3"/>
      <c r="S703" s="86"/>
    </row>
    <row r="704" spans="4:19" ht="21" customHeight="1">
      <c r="D704" s="3"/>
      <c r="E704" s="3"/>
      <c r="F704" s="3"/>
      <c r="G704" s="3"/>
      <c r="H704" s="3"/>
      <c r="I704" s="3"/>
      <c r="J704" s="3"/>
      <c r="K704" s="73"/>
      <c r="L704" s="74"/>
      <c r="Q704" s="3"/>
      <c r="S704" s="86"/>
    </row>
    <row r="705" spans="4:19" ht="21" customHeight="1">
      <c r="D705" s="3"/>
      <c r="E705" s="3"/>
      <c r="F705" s="3"/>
      <c r="G705" s="3"/>
      <c r="H705" s="3"/>
      <c r="I705" s="3"/>
      <c r="J705" s="3"/>
      <c r="K705" s="73"/>
      <c r="L705" s="74"/>
      <c r="Q705" s="3"/>
      <c r="S705" s="86"/>
    </row>
    <row r="706" spans="4:19" ht="21" customHeight="1">
      <c r="D706" s="3"/>
      <c r="E706" s="3"/>
      <c r="F706" s="3"/>
      <c r="G706" s="3"/>
      <c r="H706" s="3"/>
      <c r="I706" s="3"/>
      <c r="J706" s="3"/>
      <c r="K706" s="73"/>
      <c r="L706" s="74"/>
      <c r="Q706" s="3"/>
      <c r="S706" s="86"/>
    </row>
    <row r="707" spans="4:19" ht="21" customHeight="1">
      <c r="D707" s="3"/>
      <c r="E707" s="3"/>
      <c r="F707" s="3"/>
      <c r="G707" s="3"/>
      <c r="H707" s="3"/>
      <c r="I707" s="3"/>
      <c r="J707" s="3"/>
      <c r="K707" s="73"/>
      <c r="L707" s="74"/>
      <c r="Q707" s="3"/>
      <c r="S707" s="86"/>
    </row>
    <row r="708" spans="4:19" ht="21" customHeight="1">
      <c r="D708" s="3"/>
      <c r="E708" s="3"/>
      <c r="F708" s="3"/>
      <c r="G708" s="3"/>
      <c r="H708" s="3"/>
      <c r="I708" s="3"/>
      <c r="J708" s="3"/>
      <c r="K708" s="73"/>
      <c r="L708" s="74"/>
      <c r="Q708" s="3"/>
      <c r="S708" s="86"/>
    </row>
    <row r="709" spans="4:19" ht="21" customHeight="1">
      <c r="D709" s="3"/>
      <c r="E709" s="3"/>
      <c r="F709" s="3"/>
      <c r="G709" s="3"/>
      <c r="H709" s="3"/>
      <c r="I709" s="3"/>
      <c r="J709" s="3"/>
      <c r="K709" s="73"/>
      <c r="L709" s="74"/>
      <c r="Q709" s="3"/>
      <c r="S709" s="86"/>
    </row>
    <row r="710" spans="4:19" ht="21" customHeight="1">
      <c r="D710" s="3"/>
      <c r="E710" s="3"/>
      <c r="F710" s="3"/>
      <c r="G710" s="3"/>
      <c r="H710" s="3"/>
      <c r="I710" s="3"/>
      <c r="J710" s="3"/>
      <c r="K710" s="73"/>
      <c r="L710" s="74"/>
      <c r="Q710" s="3"/>
      <c r="S710" s="86"/>
    </row>
    <row r="711" spans="4:19" ht="21" customHeight="1">
      <c r="D711" s="3"/>
      <c r="E711" s="3"/>
      <c r="F711" s="3"/>
      <c r="G711" s="3"/>
      <c r="H711" s="3"/>
      <c r="I711" s="3"/>
      <c r="J711" s="3"/>
      <c r="K711" s="73"/>
      <c r="L711" s="74"/>
      <c r="Q711" s="3"/>
      <c r="S711" s="86"/>
    </row>
    <row r="712" spans="4:19" ht="21" customHeight="1">
      <c r="D712" s="3"/>
      <c r="E712" s="3"/>
      <c r="F712" s="3"/>
      <c r="G712" s="3"/>
      <c r="H712" s="3"/>
      <c r="I712" s="3"/>
      <c r="J712" s="3"/>
      <c r="K712" s="73"/>
      <c r="L712" s="74"/>
      <c r="Q712" s="3"/>
      <c r="S712" s="86"/>
    </row>
    <row r="713" spans="4:19" ht="21" customHeight="1">
      <c r="D713" s="3"/>
      <c r="E713" s="3"/>
      <c r="F713" s="3"/>
      <c r="G713" s="3"/>
      <c r="H713" s="3"/>
      <c r="I713" s="3"/>
      <c r="J713" s="3"/>
      <c r="K713" s="73"/>
      <c r="L713" s="74"/>
      <c r="Q713" s="3"/>
      <c r="S713" s="86"/>
    </row>
    <row r="714" spans="4:19" ht="21" customHeight="1">
      <c r="D714" s="3"/>
      <c r="E714" s="3"/>
      <c r="F714" s="3"/>
      <c r="G714" s="3"/>
      <c r="H714" s="3"/>
      <c r="I714" s="3"/>
      <c r="J714" s="3"/>
      <c r="K714" s="73"/>
      <c r="L714" s="74"/>
      <c r="Q714" s="3"/>
      <c r="S714" s="86"/>
    </row>
    <row r="715" spans="4:19" ht="21" customHeight="1">
      <c r="D715" s="3"/>
      <c r="E715" s="3"/>
      <c r="F715" s="3"/>
      <c r="G715" s="3"/>
      <c r="H715" s="3"/>
      <c r="I715" s="3"/>
      <c r="J715" s="3"/>
      <c r="K715" s="73"/>
      <c r="L715" s="74"/>
      <c r="Q715" s="3"/>
      <c r="S715" s="86"/>
    </row>
    <row r="716" spans="4:19" ht="21" customHeight="1">
      <c r="D716" s="3"/>
      <c r="E716" s="3"/>
      <c r="F716" s="3"/>
      <c r="G716" s="3"/>
      <c r="H716" s="3"/>
      <c r="I716" s="3"/>
      <c r="J716" s="3"/>
      <c r="K716" s="73"/>
      <c r="L716" s="74"/>
      <c r="Q716" s="3"/>
      <c r="S716" s="86"/>
    </row>
    <row r="717" spans="4:19" ht="21" customHeight="1">
      <c r="D717" s="3"/>
      <c r="E717" s="3"/>
      <c r="F717" s="3"/>
      <c r="G717" s="3"/>
      <c r="H717" s="3"/>
      <c r="I717" s="3"/>
      <c r="J717" s="3"/>
      <c r="K717" s="73"/>
      <c r="L717" s="74"/>
      <c r="Q717" s="3"/>
      <c r="S717" s="86"/>
    </row>
    <row r="718" spans="4:19" ht="21" customHeight="1">
      <c r="D718" s="3"/>
      <c r="E718" s="3"/>
      <c r="F718" s="3"/>
      <c r="G718" s="3"/>
      <c r="H718" s="3"/>
      <c r="I718" s="3"/>
      <c r="J718" s="3"/>
      <c r="K718" s="73"/>
      <c r="L718" s="74"/>
      <c r="Q718" s="3"/>
      <c r="S718" s="86"/>
    </row>
    <row r="719" spans="4:19" ht="21" customHeight="1">
      <c r="D719" s="3"/>
      <c r="E719" s="3"/>
      <c r="F719" s="3"/>
      <c r="G719" s="3"/>
      <c r="H719" s="3"/>
      <c r="I719" s="3"/>
      <c r="J719" s="3"/>
      <c r="K719" s="73"/>
      <c r="L719" s="74"/>
      <c r="Q719" s="3"/>
      <c r="S719" s="86"/>
    </row>
    <row r="720" spans="4:19" ht="21" customHeight="1">
      <c r="D720" s="3"/>
      <c r="E720" s="3"/>
      <c r="F720" s="3"/>
      <c r="G720" s="3"/>
      <c r="H720" s="3"/>
      <c r="I720" s="3"/>
      <c r="J720" s="3"/>
      <c r="K720" s="73"/>
      <c r="L720" s="74"/>
      <c r="Q720" s="3"/>
      <c r="S720" s="86"/>
    </row>
    <row r="721" spans="4:19" ht="21" customHeight="1">
      <c r="D721" s="3"/>
      <c r="E721" s="3"/>
      <c r="F721" s="3"/>
      <c r="G721" s="3"/>
      <c r="H721" s="3"/>
      <c r="I721" s="3"/>
      <c r="J721" s="3"/>
      <c r="K721" s="73"/>
      <c r="L721" s="74"/>
      <c r="Q721" s="3"/>
      <c r="S721" s="86"/>
    </row>
    <row r="722" spans="4:19" ht="21" customHeight="1">
      <c r="D722" s="3"/>
      <c r="E722" s="3"/>
      <c r="F722" s="3"/>
      <c r="G722" s="3"/>
      <c r="H722" s="3"/>
      <c r="I722" s="3"/>
      <c r="J722" s="3"/>
      <c r="K722" s="73"/>
      <c r="L722" s="74"/>
      <c r="Q722" s="3"/>
      <c r="S722" s="86"/>
    </row>
    <row r="723" spans="4:19" ht="21" customHeight="1">
      <c r="D723" s="3"/>
      <c r="E723" s="3"/>
      <c r="F723" s="3"/>
      <c r="G723" s="3"/>
      <c r="H723" s="3"/>
      <c r="I723" s="3"/>
      <c r="J723" s="3"/>
      <c r="K723" s="73"/>
      <c r="L723" s="74"/>
      <c r="Q723" s="3"/>
      <c r="S723" s="86"/>
    </row>
    <row r="724" spans="4:19" ht="21" customHeight="1">
      <c r="D724" s="3"/>
      <c r="E724" s="3"/>
      <c r="F724" s="3"/>
      <c r="G724" s="3"/>
      <c r="H724" s="3"/>
      <c r="I724" s="3"/>
      <c r="J724" s="3"/>
      <c r="K724" s="73"/>
      <c r="L724" s="74"/>
      <c r="Q724" s="3"/>
      <c r="S724" s="86"/>
    </row>
    <row r="725" spans="4:19" ht="21" customHeight="1">
      <c r="D725" s="3"/>
      <c r="E725" s="3"/>
      <c r="F725" s="3"/>
      <c r="G725" s="3"/>
      <c r="H725" s="3"/>
      <c r="I725" s="3"/>
      <c r="J725" s="3"/>
      <c r="K725" s="73"/>
      <c r="L725" s="74"/>
      <c r="Q725" s="3"/>
      <c r="S725" s="86"/>
    </row>
    <row r="726" spans="4:19" ht="21" customHeight="1">
      <c r="D726" s="3"/>
      <c r="E726" s="3"/>
      <c r="F726" s="3"/>
      <c r="G726" s="3"/>
      <c r="H726" s="3"/>
      <c r="I726" s="3"/>
      <c r="J726" s="3"/>
      <c r="K726" s="73"/>
      <c r="L726" s="74"/>
      <c r="Q726" s="3"/>
      <c r="S726" s="86"/>
    </row>
    <row r="727" spans="4:19" ht="21" customHeight="1">
      <c r="D727" s="3"/>
      <c r="E727" s="3"/>
      <c r="F727" s="3"/>
      <c r="G727" s="3"/>
      <c r="H727" s="3"/>
      <c r="I727" s="3"/>
      <c r="J727" s="3"/>
      <c r="K727" s="73"/>
      <c r="L727" s="74"/>
      <c r="Q727" s="3"/>
      <c r="S727" s="86"/>
    </row>
    <row r="728" spans="4:19" ht="21" customHeight="1">
      <c r="D728" s="3"/>
      <c r="E728" s="3"/>
      <c r="F728" s="3"/>
      <c r="G728" s="3"/>
      <c r="H728" s="3"/>
      <c r="I728" s="3"/>
      <c r="J728" s="3"/>
      <c r="K728" s="73"/>
      <c r="L728" s="74"/>
      <c r="Q728" s="3"/>
      <c r="S728" s="86"/>
    </row>
    <row r="729" spans="4:19" ht="21" customHeight="1">
      <c r="D729" s="3"/>
      <c r="E729" s="3"/>
      <c r="F729" s="3"/>
      <c r="G729" s="3"/>
      <c r="H729" s="3"/>
      <c r="I729" s="3"/>
      <c r="J729" s="3"/>
      <c r="K729" s="73"/>
      <c r="L729" s="74"/>
      <c r="Q729" s="3"/>
      <c r="S729" s="86"/>
    </row>
    <row r="730" spans="4:19" ht="21" customHeight="1">
      <c r="D730" s="3"/>
      <c r="E730" s="3"/>
      <c r="F730" s="3"/>
      <c r="G730" s="3"/>
      <c r="H730" s="3"/>
      <c r="I730" s="3"/>
      <c r="J730" s="3"/>
      <c r="K730" s="73"/>
      <c r="L730" s="74"/>
      <c r="Q730" s="3"/>
      <c r="S730" s="86"/>
    </row>
    <row r="731" spans="4:19" ht="21" customHeight="1">
      <c r="D731" s="3"/>
      <c r="E731" s="3"/>
      <c r="F731" s="3"/>
      <c r="G731" s="3"/>
      <c r="H731" s="3"/>
      <c r="I731" s="3"/>
      <c r="J731" s="3"/>
      <c r="K731" s="73"/>
      <c r="L731" s="74"/>
      <c r="Q731" s="3"/>
      <c r="S731" s="86"/>
    </row>
    <row r="732" spans="4:19" ht="21" customHeight="1">
      <c r="D732" s="3"/>
      <c r="E732" s="3"/>
      <c r="F732" s="3"/>
      <c r="G732" s="3"/>
      <c r="H732" s="3"/>
      <c r="I732" s="3"/>
      <c r="J732" s="3"/>
      <c r="K732" s="73"/>
      <c r="L732" s="74"/>
      <c r="Q732" s="3"/>
      <c r="S732" s="86"/>
    </row>
    <row r="733" spans="4:19" ht="21" customHeight="1">
      <c r="D733" s="3"/>
      <c r="E733" s="3"/>
      <c r="F733" s="3"/>
      <c r="G733" s="3"/>
      <c r="H733" s="3"/>
      <c r="I733" s="3"/>
      <c r="J733" s="3"/>
      <c r="K733" s="73"/>
      <c r="L733" s="74"/>
      <c r="Q733" s="3"/>
      <c r="S733" s="86"/>
    </row>
    <row r="734" spans="4:19" ht="21" customHeight="1">
      <c r="D734" s="3"/>
      <c r="E734" s="3"/>
      <c r="F734" s="3"/>
      <c r="G734" s="3"/>
      <c r="H734" s="3"/>
      <c r="I734" s="3"/>
      <c r="J734" s="3"/>
      <c r="K734" s="73"/>
      <c r="L734" s="74"/>
      <c r="Q734" s="3"/>
      <c r="S734" s="86"/>
    </row>
    <row r="735" spans="4:19" ht="21" customHeight="1">
      <c r="D735" s="3"/>
      <c r="E735" s="3"/>
      <c r="F735" s="3"/>
      <c r="G735" s="3"/>
      <c r="H735" s="3"/>
      <c r="I735" s="3"/>
      <c r="J735" s="3"/>
      <c r="K735" s="73"/>
      <c r="L735" s="74"/>
      <c r="Q735" s="3"/>
      <c r="S735" s="86"/>
    </row>
    <row r="736" spans="4:19" ht="21" customHeight="1">
      <c r="D736" s="3"/>
      <c r="E736" s="3"/>
      <c r="F736" s="3"/>
      <c r="G736" s="3"/>
      <c r="H736" s="3"/>
      <c r="I736" s="3"/>
      <c r="J736" s="3"/>
      <c r="K736" s="73"/>
      <c r="L736" s="74"/>
      <c r="Q736" s="3"/>
      <c r="S736" s="86"/>
    </row>
    <row r="737" spans="4:19" ht="21" customHeight="1">
      <c r="D737" s="3"/>
      <c r="E737" s="3"/>
      <c r="F737" s="3"/>
      <c r="G737" s="3"/>
      <c r="H737" s="3"/>
      <c r="I737" s="3"/>
      <c r="J737" s="3"/>
      <c r="K737" s="73"/>
      <c r="L737" s="74"/>
      <c r="Q737" s="3"/>
      <c r="S737" s="86"/>
    </row>
    <row r="738" spans="4:19" ht="21" customHeight="1">
      <c r="D738" s="3"/>
      <c r="E738" s="3"/>
      <c r="F738" s="3"/>
      <c r="G738" s="3"/>
      <c r="H738" s="3"/>
      <c r="I738" s="3"/>
      <c r="J738" s="3"/>
      <c r="K738" s="73"/>
      <c r="L738" s="74"/>
      <c r="Q738" s="3"/>
      <c r="S738" s="86"/>
    </row>
    <row r="739" spans="4:19" ht="21" customHeight="1">
      <c r="D739" s="3"/>
      <c r="E739" s="3"/>
      <c r="F739" s="3"/>
      <c r="G739" s="3"/>
      <c r="H739" s="3"/>
      <c r="I739" s="3"/>
      <c r="J739" s="3"/>
      <c r="K739" s="73"/>
      <c r="L739" s="74"/>
      <c r="Q739" s="3"/>
      <c r="S739" s="86"/>
    </row>
    <row r="740" spans="4:19" ht="21" customHeight="1">
      <c r="D740" s="3"/>
      <c r="E740" s="3"/>
      <c r="F740" s="3"/>
      <c r="G740" s="3"/>
      <c r="H740" s="3"/>
      <c r="I740" s="3"/>
      <c r="J740" s="3"/>
      <c r="K740" s="73"/>
      <c r="L740" s="74"/>
      <c r="Q740" s="3"/>
      <c r="S740" s="86"/>
    </row>
    <row r="741" spans="4:19" ht="21" customHeight="1">
      <c r="D741" s="3"/>
      <c r="E741" s="3"/>
      <c r="F741" s="3"/>
      <c r="G741" s="3"/>
      <c r="H741" s="3"/>
      <c r="I741" s="3"/>
      <c r="J741" s="3"/>
      <c r="K741" s="73"/>
      <c r="L741" s="74"/>
      <c r="Q741" s="3"/>
      <c r="S741" s="86"/>
    </row>
    <row r="742" spans="4:19" ht="21" customHeight="1">
      <c r="D742" s="3"/>
      <c r="E742" s="3"/>
      <c r="F742" s="3"/>
      <c r="G742" s="3"/>
      <c r="H742" s="3"/>
      <c r="I742" s="3"/>
      <c r="J742" s="3"/>
      <c r="K742" s="73"/>
      <c r="L742" s="74"/>
      <c r="Q742" s="3"/>
      <c r="S742" s="86"/>
    </row>
    <row r="743" spans="4:19" ht="21" customHeight="1">
      <c r="D743" s="3"/>
      <c r="E743" s="3"/>
      <c r="F743" s="3"/>
      <c r="G743" s="3"/>
      <c r="H743" s="3"/>
      <c r="I743" s="3"/>
      <c r="J743" s="3"/>
      <c r="K743" s="73"/>
      <c r="L743" s="74"/>
      <c r="Q743" s="3"/>
      <c r="S743" s="86"/>
    </row>
    <row r="744" spans="4:19" ht="21" customHeight="1">
      <c r="D744" s="3"/>
      <c r="E744" s="3"/>
      <c r="F744" s="3"/>
      <c r="G744" s="3"/>
      <c r="H744" s="3"/>
      <c r="I744" s="3"/>
      <c r="J744" s="3"/>
      <c r="K744" s="73"/>
      <c r="L744" s="74"/>
      <c r="Q744" s="3"/>
      <c r="S744" s="86"/>
    </row>
    <row r="745" spans="4:19" ht="21" customHeight="1">
      <c r="D745" s="3"/>
      <c r="E745" s="3"/>
      <c r="F745" s="3"/>
      <c r="G745" s="3"/>
      <c r="H745" s="3"/>
      <c r="I745" s="3"/>
      <c r="J745" s="3"/>
      <c r="K745" s="73"/>
      <c r="L745" s="74"/>
      <c r="Q745" s="3"/>
      <c r="S745" s="86"/>
    </row>
    <row r="746" spans="4:19" ht="21" customHeight="1">
      <c r="D746" s="3"/>
      <c r="E746" s="3"/>
      <c r="F746" s="3"/>
      <c r="G746" s="3"/>
      <c r="H746" s="3"/>
      <c r="I746" s="3"/>
      <c r="J746" s="3"/>
      <c r="K746" s="73"/>
      <c r="L746" s="74"/>
      <c r="Q746" s="3"/>
      <c r="S746" s="86"/>
    </row>
    <row r="747" spans="4:19" ht="21" customHeight="1">
      <c r="D747" s="3"/>
      <c r="E747" s="3"/>
      <c r="F747" s="3"/>
      <c r="G747" s="3"/>
      <c r="H747" s="3"/>
      <c r="I747" s="3"/>
      <c r="J747" s="3"/>
      <c r="K747" s="73"/>
      <c r="L747" s="74"/>
      <c r="Q747" s="3"/>
      <c r="S747" s="86"/>
    </row>
    <row r="748" spans="4:19" ht="21" customHeight="1">
      <c r="D748" s="3"/>
      <c r="E748" s="3"/>
      <c r="F748" s="3"/>
      <c r="G748" s="3"/>
      <c r="H748" s="3"/>
      <c r="I748" s="3"/>
      <c r="J748" s="3"/>
      <c r="K748" s="73"/>
      <c r="L748" s="74"/>
      <c r="Q748" s="3"/>
      <c r="S748" s="86"/>
    </row>
    <row r="749" spans="4:19" ht="21" customHeight="1">
      <c r="D749" s="3"/>
      <c r="E749" s="3"/>
      <c r="F749" s="3"/>
      <c r="G749" s="3"/>
      <c r="H749" s="3"/>
      <c r="I749" s="3"/>
      <c r="J749" s="3"/>
      <c r="K749" s="73"/>
      <c r="L749" s="74"/>
      <c r="Q749" s="3"/>
      <c r="S749" s="86"/>
    </row>
    <row r="750" spans="4:19" ht="21" customHeight="1">
      <c r="D750" s="3"/>
      <c r="E750" s="3"/>
      <c r="F750" s="3"/>
      <c r="G750" s="3"/>
      <c r="H750" s="3"/>
      <c r="I750" s="3"/>
      <c r="J750" s="3"/>
      <c r="K750" s="73"/>
      <c r="L750" s="74"/>
      <c r="Q750" s="3"/>
      <c r="S750" s="86"/>
    </row>
    <row r="751" spans="4:19" ht="21" customHeight="1">
      <c r="D751" s="3"/>
      <c r="E751" s="3"/>
      <c r="F751" s="3"/>
      <c r="G751" s="3"/>
      <c r="H751" s="3"/>
      <c r="I751" s="3"/>
      <c r="J751" s="3"/>
      <c r="K751" s="73"/>
      <c r="L751" s="74"/>
      <c r="Q751" s="3"/>
      <c r="S751" s="86"/>
    </row>
    <row r="752" spans="4:19" ht="21" customHeight="1">
      <c r="D752" s="3"/>
      <c r="E752" s="3"/>
      <c r="F752" s="3"/>
      <c r="G752" s="3"/>
      <c r="H752" s="3"/>
      <c r="I752" s="3"/>
      <c r="J752" s="3"/>
      <c r="K752" s="73"/>
      <c r="L752" s="74"/>
      <c r="Q752" s="3"/>
      <c r="S752" s="86"/>
    </row>
    <row r="753" spans="4:19" ht="21" customHeight="1">
      <c r="D753" s="3"/>
      <c r="E753" s="3"/>
      <c r="F753" s="3"/>
      <c r="G753" s="3"/>
      <c r="H753" s="3"/>
      <c r="I753" s="3"/>
      <c r="J753" s="3"/>
      <c r="K753" s="73"/>
      <c r="L753" s="74"/>
      <c r="Q753" s="3"/>
      <c r="S753" s="86"/>
    </row>
    <row r="754" spans="4:19" ht="21" customHeight="1">
      <c r="D754" s="3"/>
      <c r="E754" s="3"/>
      <c r="F754" s="3"/>
      <c r="G754" s="3"/>
      <c r="H754" s="3"/>
      <c r="I754" s="3"/>
      <c r="J754" s="3"/>
      <c r="K754" s="73"/>
      <c r="L754" s="74"/>
      <c r="Q754" s="3"/>
      <c r="S754" s="86"/>
    </row>
    <row r="755" spans="4:19" ht="21" customHeight="1">
      <c r="D755" s="3"/>
      <c r="E755" s="3"/>
      <c r="F755" s="3"/>
      <c r="G755" s="3"/>
      <c r="H755" s="3"/>
      <c r="I755" s="3"/>
      <c r="J755" s="3"/>
      <c r="K755" s="73"/>
      <c r="L755" s="74"/>
      <c r="Q755" s="3"/>
      <c r="S755" s="86"/>
    </row>
    <row r="756" spans="4:19" ht="21" customHeight="1">
      <c r="D756" s="3"/>
      <c r="E756" s="3"/>
      <c r="F756" s="3"/>
      <c r="G756" s="3"/>
      <c r="H756" s="3"/>
      <c r="I756" s="3"/>
      <c r="J756" s="3"/>
      <c r="K756" s="73"/>
      <c r="L756" s="74"/>
      <c r="Q756" s="3"/>
      <c r="S756" s="86"/>
    </row>
    <row r="757" spans="4:19" ht="21" customHeight="1">
      <c r="D757" s="3"/>
      <c r="E757" s="3"/>
      <c r="F757" s="3"/>
      <c r="G757" s="3"/>
      <c r="H757" s="3"/>
      <c r="I757" s="3"/>
      <c r="J757" s="3"/>
      <c r="K757" s="73"/>
      <c r="L757" s="74"/>
      <c r="Q757" s="3"/>
      <c r="S757" s="86"/>
    </row>
    <row r="758" spans="4:19" ht="21" customHeight="1">
      <c r="D758" s="3"/>
      <c r="E758" s="3"/>
      <c r="F758" s="3"/>
      <c r="G758" s="3"/>
      <c r="H758" s="3"/>
      <c r="I758" s="3"/>
      <c r="J758" s="3"/>
      <c r="K758" s="73"/>
      <c r="L758" s="74"/>
      <c r="Q758" s="3"/>
      <c r="S758" s="86"/>
    </row>
    <row r="759" spans="4:19" ht="21" customHeight="1">
      <c r="D759" s="3"/>
      <c r="E759" s="3"/>
      <c r="F759" s="3"/>
      <c r="G759" s="3"/>
      <c r="H759" s="3"/>
      <c r="I759" s="3"/>
      <c r="J759" s="3"/>
      <c r="K759" s="73"/>
      <c r="L759" s="74"/>
      <c r="Q759" s="3"/>
      <c r="S759" s="86"/>
    </row>
    <row r="760" spans="4:19" ht="21" customHeight="1">
      <c r="D760" s="3"/>
      <c r="E760" s="3"/>
      <c r="F760" s="3"/>
      <c r="G760" s="3"/>
      <c r="H760" s="3"/>
      <c r="I760" s="3"/>
      <c r="J760" s="3"/>
      <c r="K760" s="73"/>
      <c r="L760" s="74"/>
      <c r="Q760" s="3"/>
      <c r="S760" s="86"/>
    </row>
    <row r="761" spans="4:19" ht="21" customHeight="1">
      <c r="D761" s="3"/>
      <c r="E761" s="3"/>
      <c r="F761" s="3"/>
      <c r="G761" s="3"/>
      <c r="H761" s="3"/>
      <c r="I761" s="3"/>
      <c r="J761" s="3"/>
      <c r="K761" s="73"/>
      <c r="L761" s="74"/>
      <c r="Q761" s="3"/>
      <c r="S761" s="86"/>
    </row>
    <row r="762" spans="4:19" ht="21" customHeight="1">
      <c r="D762" s="3"/>
      <c r="E762" s="3"/>
      <c r="F762" s="3"/>
      <c r="G762" s="3"/>
      <c r="H762" s="3"/>
      <c r="I762" s="3"/>
      <c r="J762" s="3"/>
      <c r="K762" s="73"/>
      <c r="L762" s="74"/>
      <c r="Q762" s="3"/>
      <c r="S762" s="86"/>
    </row>
    <row r="763" spans="4:19" ht="21" customHeight="1">
      <c r="D763" s="3"/>
      <c r="E763" s="3"/>
      <c r="F763" s="3"/>
      <c r="G763" s="3"/>
      <c r="H763" s="3"/>
      <c r="I763" s="3"/>
      <c r="J763" s="3"/>
      <c r="K763" s="73"/>
      <c r="L763" s="74"/>
      <c r="Q763" s="3"/>
      <c r="S763" s="86"/>
    </row>
    <row r="764" spans="4:19" ht="21" customHeight="1">
      <c r="D764" s="3"/>
      <c r="E764" s="3"/>
      <c r="F764" s="3"/>
      <c r="G764" s="3"/>
      <c r="H764" s="3"/>
      <c r="I764" s="3"/>
      <c r="J764" s="3"/>
      <c r="K764" s="73"/>
      <c r="L764" s="74"/>
      <c r="Q764" s="3"/>
      <c r="S764" s="86"/>
    </row>
    <row r="765" spans="4:19" ht="21" customHeight="1">
      <c r="D765" s="3"/>
      <c r="E765" s="3"/>
      <c r="F765" s="3"/>
      <c r="G765" s="3"/>
      <c r="H765" s="3"/>
      <c r="I765" s="3"/>
      <c r="J765" s="3"/>
      <c r="K765" s="73"/>
      <c r="L765" s="74"/>
      <c r="Q765" s="3"/>
      <c r="S765" s="86"/>
    </row>
    <row r="766" spans="4:19" ht="21" customHeight="1">
      <c r="D766" s="3"/>
      <c r="E766" s="3"/>
      <c r="F766" s="3"/>
      <c r="G766" s="3"/>
      <c r="H766" s="3"/>
      <c r="I766" s="3"/>
      <c r="J766" s="3"/>
      <c r="K766" s="73"/>
      <c r="L766" s="74"/>
      <c r="Q766" s="3"/>
      <c r="S766" s="86"/>
    </row>
    <row r="767" spans="4:19" ht="21" customHeight="1">
      <c r="D767" s="3"/>
      <c r="E767" s="3"/>
      <c r="F767" s="3"/>
      <c r="G767" s="3"/>
      <c r="H767" s="3"/>
      <c r="I767" s="3"/>
      <c r="J767" s="3"/>
      <c r="K767" s="73"/>
      <c r="L767" s="74"/>
      <c r="Q767" s="3"/>
      <c r="S767" s="86"/>
    </row>
    <row r="768" spans="4:19" ht="21" customHeight="1">
      <c r="D768" s="3"/>
      <c r="E768" s="3"/>
      <c r="F768" s="3"/>
      <c r="G768" s="3"/>
      <c r="H768" s="3"/>
      <c r="I768" s="3"/>
      <c r="J768" s="3"/>
      <c r="K768" s="73"/>
      <c r="L768" s="74"/>
      <c r="Q768" s="3"/>
      <c r="S768" s="86"/>
    </row>
    <row r="769" spans="4:19" ht="21" customHeight="1">
      <c r="D769" s="3"/>
      <c r="E769" s="3"/>
      <c r="F769" s="3"/>
      <c r="G769" s="3"/>
      <c r="H769" s="3"/>
      <c r="I769" s="3"/>
      <c r="J769" s="3"/>
      <c r="K769" s="73"/>
      <c r="L769" s="74"/>
      <c r="Q769" s="3"/>
      <c r="S769" s="86"/>
    </row>
    <row r="770" spans="4:19" ht="21" customHeight="1">
      <c r="D770" s="3"/>
      <c r="E770" s="3"/>
      <c r="F770" s="3"/>
      <c r="G770" s="3"/>
      <c r="H770" s="3"/>
      <c r="I770" s="3"/>
      <c r="J770" s="3"/>
      <c r="K770" s="73"/>
      <c r="L770" s="74"/>
      <c r="Q770" s="3"/>
      <c r="S770" s="86"/>
    </row>
    <row r="771" spans="4:19" ht="21" customHeight="1">
      <c r="D771" s="3"/>
      <c r="E771" s="3"/>
      <c r="F771" s="3"/>
      <c r="G771" s="3"/>
      <c r="H771" s="3"/>
      <c r="I771" s="3"/>
      <c r="J771" s="3"/>
      <c r="K771" s="73"/>
      <c r="L771" s="74"/>
      <c r="Q771" s="3"/>
      <c r="S771" s="86"/>
    </row>
    <row r="772" spans="4:19" ht="21" customHeight="1">
      <c r="D772" s="3"/>
      <c r="E772" s="3"/>
      <c r="F772" s="3"/>
      <c r="G772" s="3"/>
      <c r="H772" s="3"/>
      <c r="I772" s="3"/>
      <c r="J772" s="3"/>
      <c r="K772" s="73"/>
      <c r="L772" s="74"/>
      <c r="Q772" s="3"/>
      <c r="S772" s="86"/>
    </row>
    <row r="773" spans="4:19" ht="21" customHeight="1">
      <c r="D773" s="3"/>
      <c r="E773" s="3"/>
      <c r="F773" s="3"/>
      <c r="G773" s="3"/>
      <c r="H773" s="3"/>
      <c r="I773" s="3"/>
      <c r="J773" s="3"/>
      <c r="K773" s="73"/>
      <c r="L773" s="74"/>
      <c r="Q773" s="3"/>
      <c r="S773" s="86"/>
    </row>
    <row r="774" spans="4:19" ht="21" customHeight="1">
      <c r="D774" s="3"/>
      <c r="E774" s="3"/>
      <c r="F774" s="3"/>
      <c r="G774" s="3"/>
      <c r="H774" s="3"/>
      <c r="I774" s="3"/>
      <c r="J774" s="3"/>
      <c r="K774" s="73"/>
      <c r="L774" s="74"/>
      <c r="Q774" s="3"/>
      <c r="S774" s="86"/>
    </row>
    <row r="775" spans="4:19" ht="21" customHeight="1">
      <c r="D775" s="3"/>
      <c r="E775" s="3"/>
      <c r="F775" s="3"/>
      <c r="G775" s="3"/>
      <c r="H775" s="3"/>
      <c r="I775" s="3"/>
      <c r="J775" s="3"/>
      <c r="K775" s="73"/>
      <c r="L775" s="74"/>
      <c r="Q775" s="3"/>
      <c r="S775" s="86"/>
    </row>
    <row r="776" spans="4:19" ht="21" customHeight="1">
      <c r="D776" s="3"/>
      <c r="E776" s="3"/>
      <c r="F776" s="3"/>
      <c r="G776" s="3"/>
      <c r="H776" s="3"/>
      <c r="I776" s="3"/>
      <c r="J776" s="3"/>
      <c r="K776" s="73"/>
      <c r="L776" s="74"/>
      <c r="Q776" s="3"/>
      <c r="S776" s="86"/>
    </row>
    <row r="777" spans="4:19" ht="21" customHeight="1">
      <c r="D777" s="3"/>
      <c r="E777" s="3"/>
      <c r="F777" s="3"/>
      <c r="G777" s="3"/>
      <c r="H777" s="3"/>
      <c r="I777" s="3"/>
      <c r="J777" s="3"/>
      <c r="K777" s="73"/>
      <c r="L777" s="74"/>
      <c r="Q777" s="3"/>
      <c r="S777" s="86"/>
    </row>
    <row r="778" spans="4:19" ht="21" customHeight="1">
      <c r="D778" s="3"/>
      <c r="E778" s="3"/>
      <c r="F778" s="3"/>
      <c r="G778" s="3"/>
      <c r="H778" s="3"/>
      <c r="I778" s="3"/>
      <c r="J778" s="3"/>
      <c r="K778" s="73"/>
      <c r="L778" s="74"/>
      <c r="Q778" s="3"/>
      <c r="S778" s="86"/>
    </row>
    <row r="779" spans="4:19" ht="21" customHeight="1">
      <c r="D779" s="3"/>
      <c r="E779" s="3"/>
      <c r="F779" s="3"/>
      <c r="G779" s="3"/>
      <c r="H779" s="3"/>
      <c r="I779" s="3"/>
      <c r="J779" s="3"/>
      <c r="K779" s="73"/>
      <c r="L779" s="74"/>
      <c r="Q779" s="3"/>
      <c r="S779" s="86"/>
    </row>
    <row r="780" spans="4:19" ht="21" customHeight="1">
      <c r="D780" s="3"/>
      <c r="E780" s="3"/>
      <c r="F780" s="3"/>
      <c r="G780" s="3"/>
      <c r="H780" s="3"/>
      <c r="I780" s="3"/>
      <c r="J780" s="3"/>
      <c r="K780" s="73"/>
      <c r="L780" s="74"/>
      <c r="Q780" s="3"/>
      <c r="S780" s="86"/>
    </row>
    <row r="781" spans="4:19" ht="21" customHeight="1">
      <c r="D781" s="3"/>
      <c r="E781" s="3"/>
      <c r="F781" s="3"/>
      <c r="G781" s="3"/>
      <c r="H781" s="3"/>
      <c r="I781" s="3"/>
      <c r="J781" s="3"/>
      <c r="K781" s="73"/>
      <c r="L781" s="74"/>
      <c r="Q781" s="3"/>
      <c r="S781" s="86"/>
    </row>
    <row r="782" spans="4:19" ht="21" customHeight="1">
      <c r="D782" s="3"/>
      <c r="E782" s="3"/>
      <c r="F782" s="3"/>
      <c r="G782" s="3"/>
      <c r="H782" s="3"/>
      <c r="I782" s="3"/>
      <c r="J782" s="3"/>
      <c r="K782" s="73"/>
      <c r="L782" s="74"/>
      <c r="Q782" s="3"/>
      <c r="S782" s="86"/>
    </row>
    <row r="783" spans="4:19" ht="21" customHeight="1">
      <c r="D783" s="3"/>
      <c r="E783" s="3"/>
      <c r="F783" s="3"/>
      <c r="G783" s="3"/>
      <c r="H783" s="3"/>
      <c r="I783" s="3"/>
      <c r="J783" s="3"/>
      <c r="K783" s="73"/>
      <c r="L783" s="74"/>
      <c r="Q783" s="3"/>
      <c r="S783" s="86"/>
    </row>
    <row r="784" spans="4:19" ht="21" customHeight="1">
      <c r="D784" s="3"/>
      <c r="E784" s="3"/>
      <c r="F784" s="3"/>
      <c r="G784" s="3"/>
      <c r="H784" s="3"/>
      <c r="I784" s="3"/>
      <c r="J784" s="3"/>
      <c r="K784" s="73"/>
      <c r="L784" s="74"/>
      <c r="Q784" s="3"/>
      <c r="S784" s="86"/>
    </row>
    <row r="785" spans="4:19" ht="21" customHeight="1">
      <c r="D785" s="3"/>
      <c r="E785" s="3"/>
      <c r="F785" s="3"/>
      <c r="G785" s="3"/>
      <c r="H785" s="3"/>
      <c r="I785" s="3"/>
      <c r="J785" s="3"/>
      <c r="K785" s="73"/>
      <c r="L785" s="74"/>
      <c r="Q785" s="3"/>
      <c r="S785" s="86"/>
    </row>
    <row r="786" spans="4:19" ht="21" customHeight="1">
      <c r="D786" s="3"/>
      <c r="E786" s="3"/>
      <c r="F786" s="3"/>
      <c r="G786" s="3"/>
      <c r="H786" s="3"/>
      <c r="I786" s="3"/>
      <c r="J786" s="3"/>
      <c r="K786" s="73"/>
      <c r="L786" s="74"/>
      <c r="Q786" s="3"/>
      <c r="S786" s="86"/>
    </row>
    <row r="787" spans="4:19" ht="21" customHeight="1">
      <c r="D787" s="3"/>
      <c r="E787" s="3"/>
      <c r="F787" s="3"/>
      <c r="G787" s="3"/>
      <c r="H787" s="3"/>
      <c r="I787" s="3"/>
      <c r="J787" s="3"/>
      <c r="K787" s="73"/>
      <c r="L787" s="74"/>
      <c r="Q787" s="3"/>
      <c r="S787" s="86"/>
    </row>
    <row r="788" spans="4:19" ht="21" customHeight="1">
      <c r="D788" s="3"/>
      <c r="E788" s="3"/>
      <c r="F788" s="3"/>
      <c r="G788" s="3"/>
      <c r="H788" s="3"/>
      <c r="I788" s="3"/>
      <c r="J788" s="3"/>
      <c r="K788" s="73"/>
      <c r="L788" s="74"/>
      <c r="Q788" s="3"/>
      <c r="S788" s="86"/>
    </row>
    <row r="789" spans="4:19" ht="21" customHeight="1">
      <c r="D789" s="3"/>
      <c r="E789" s="3"/>
      <c r="F789" s="3"/>
      <c r="G789" s="3"/>
      <c r="H789" s="3"/>
      <c r="I789" s="3"/>
      <c r="J789" s="3"/>
      <c r="K789" s="73"/>
      <c r="L789" s="74"/>
      <c r="Q789" s="3"/>
      <c r="S789" s="86"/>
    </row>
    <row r="790" spans="4:19" ht="21" customHeight="1">
      <c r="D790" s="3"/>
      <c r="E790" s="3"/>
      <c r="F790" s="3"/>
      <c r="G790" s="3"/>
      <c r="H790" s="3"/>
      <c r="I790" s="3"/>
      <c r="J790" s="3"/>
      <c r="K790" s="73"/>
      <c r="L790" s="74"/>
      <c r="Q790" s="3"/>
      <c r="S790" s="86"/>
    </row>
    <row r="791" spans="4:19" ht="21" customHeight="1">
      <c r="D791" s="3"/>
      <c r="E791" s="3"/>
      <c r="F791" s="3"/>
      <c r="G791" s="3"/>
      <c r="H791" s="3"/>
      <c r="I791" s="3"/>
      <c r="J791" s="3"/>
      <c r="K791" s="73"/>
      <c r="L791" s="74"/>
      <c r="Q791" s="3"/>
      <c r="S791" s="86"/>
    </row>
    <row r="792" spans="4:19" ht="21" customHeight="1">
      <c r="D792" s="3"/>
      <c r="E792" s="3"/>
      <c r="F792" s="3"/>
      <c r="G792" s="3"/>
      <c r="H792" s="3"/>
      <c r="I792" s="3"/>
      <c r="J792" s="3"/>
      <c r="K792" s="73"/>
      <c r="L792" s="74"/>
      <c r="Q792" s="3"/>
      <c r="S792" s="86"/>
    </row>
    <row r="793" spans="4:19" ht="21" customHeight="1">
      <c r="D793" s="3"/>
      <c r="E793" s="3"/>
      <c r="F793" s="3"/>
      <c r="G793" s="3"/>
      <c r="H793" s="3"/>
      <c r="I793" s="3"/>
      <c r="J793" s="3"/>
      <c r="K793" s="73"/>
      <c r="L793" s="74"/>
      <c r="Q793" s="3"/>
      <c r="S793" s="86"/>
    </row>
    <row r="794" spans="4:19" ht="21" customHeight="1">
      <c r="D794" s="3"/>
      <c r="E794" s="3"/>
      <c r="F794" s="3"/>
      <c r="G794" s="3"/>
      <c r="H794" s="3"/>
      <c r="I794" s="3"/>
      <c r="J794" s="3"/>
      <c r="K794" s="73"/>
      <c r="L794" s="74"/>
      <c r="Q794" s="3"/>
      <c r="S794" s="86"/>
    </row>
    <row r="795" spans="4:19" ht="21" customHeight="1">
      <c r="D795" s="3"/>
      <c r="E795" s="3"/>
      <c r="F795" s="3"/>
      <c r="G795" s="3"/>
      <c r="H795" s="3"/>
      <c r="I795" s="3"/>
      <c r="J795" s="3"/>
      <c r="K795" s="73"/>
      <c r="L795" s="74"/>
      <c r="Q795" s="3"/>
      <c r="S795" s="86"/>
    </row>
    <row r="796" spans="4:19" ht="21" customHeight="1">
      <c r="D796" s="3"/>
      <c r="E796" s="3"/>
      <c r="F796" s="3"/>
      <c r="G796" s="3"/>
      <c r="H796" s="3"/>
      <c r="I796" s="3"/>
      <c r="J796" s="3"/>
      <c r="K796" s="73"/>
      <c r="L796" s="74"/>
      <c r="Q796" s="3"/>
      <c r="S796" s="86"/>
    </row>
    <row r="797" spans="4:19" ht="21" customHeight="1">
      <c r="D797" s="3"/>
      <c r="E797" s="3"/>
      <c r="F797" s="3"/>
      <c r="G797" s="3"/>
      <c r="H797" s="3"/>
      <c r="I797" s="3"/>
      <c r="J797" s="3"/>
      <c r="K797" s="73"/>
      <c r="L797" s="74"/>
      <c r="Q797" s="3"/>
      <c r="S797" s="86"/>
    </row>
    <row r="798" spans="4:19" ht="21" customHeight="1">
      <c r="D798" s="3"/>
      <c r="E798" s="3"/>
      <c r="F798" s="3"/>
      <c r="G798" s="3"/>
      <c r="H798" s="3"/>
      <c r="I798" s="3"/>
      <c r="J798" s="3"/>
      <c r="K798" s="73"/>
      <c r="L798" s="74"/>
      <c r="Q798" s="3"/>
      <c r="S798" s="86"/>
    </row>
    <row r="799" spans="4:19" ht="21" customHeight="1">
      <c r="D799" s="3"/>
      <c r="E799" s="3"/>
      <c r="F799" s="3"/>
      <c r="G799" s="3"/>
      <c r="H799" s="3"/>
      <c r="I799" s="3"/>
      <c r="J799" s="3"/>
      <c r="K799" s="73"/>
      <c r="L799" s="74"/>
      <c r="Q799" s="3"/>
      <c r="S799" s="86"/>
    </row>
    <row r="800" spans="4:19" ht="21" customHeight="1">
      <c r="D800" s="3"/>
      <c r="E800" s="3"/>
      <c r="F800" s="3"/>
      <c r="G800" s="3"/>
      <c r="H800" s="3"/>
      <c r="I800" s="3"/>
      <c r="J800" s="3"/>
      <c r="K800" s="73"/>
      <c r="L800" s="74"/>
      <c r="Q800" s="3"/>
      <c r="S800" s="86"/>
    </row>
    <row r="801" spans="4:19" ht="21" customHeight="1">
      <c r="D801" s="3"/>
      <c r="E801" s="3"/>
      <c r="F801" s="3"/>
      <c r="G801" s="3"/>
      <c r="H801" s="3"/>
      <c r="I801" s="3"/>
      <c r="J801" s="3"/>
      <c r="K801" s="73"/>
      <c r="L801" s="74"/>
      <c r="Q801" s="3"/>
      <c r="S801" s="86"/>
    </row>
    <row r="802" spans="4:19" ht="21" customHeight="1">
      <c r="D802" s="3"/>
      <c r="E802" s="3"/>
      <c r="F802" s="3"/>
      <c r="G802" s="3"/>
      <c r="H802" s="3"/>
      <c r="I802" s="3"/>
      <c r="J802" s="3"/>
      <c r="K802" s="73"/>
      <c r="L802" s="74"/>
      <c r="Q802" s="3"/>
      <c r="S802" s="86"/>
    </row>
    <row r="803" spans="4:19" ht="21" customHeight="1">
      <c r="D803" s="3"/>
      <c r="E803" s="3"/>
      <c r="F803" s="3"/>
      <c r="G803" s="3"/>
      <c r="H803" s="3"/>
      <c r="I803" s="3"/>
      <c r="J803" s="3"/>
      <c r="K803" s="73"/>
      <c r="L803" s="74"/>
      <c r="Q803" s="3"/>
      <c r="S803" s="86"/>
    </row>
    <row r="804" spans="4:19" ht="21" customHeight="1">
      <c r="D804" s="3"/>
      <c r="E804" s="3"/>
      <c r="F804" s="3"/>
      <c r="G804" s="3"/>
      <c r="H804" s="3"/>
      <c r="I804" s="3"/>
      <c r="J804" s="3"/>
      <c r="K804" s="73"/>
      <c r="L804" s="74"/>
      <c r="Q804" s="3"/>
      <c r="S804" s="86"/>
    </row>
    <row r="805" spans="4:19" ht="21" customHeight="1">
      <c r="D805" s="3"/>
      <c r="E805" s="3"/>
      <c r="F805" s="3"/>
      <c r="G805" s="3"/>
      <c r="H805" s="3"/>
      <c r="I805" s="3"/>
      <c r="J805" s="3"/>
      <c r="K805" s="73"/>
      <c r="L805" s="74"/>
      <c r="Q805" s="3"/>
      <c r="S805" s="86"/>
    </row>
    <row r="806" spans="4:19" ht="21" customHeight="1">
      <c r="D806" s="3"/>
      <c r="E806" s="3"/>
      <c r="F806" s="3"/>
      <c r="G806" s="3"/>
      <c r="H806" s="3"/>
      <c r="I806" s="3"/>
      <c r="J806" s="3"/>
      <c r="K806" s="73"/>
      <c r="L806" s="74"/>
      <c r="Q806" s="3"/>
      <c r="S806" s="86"/>
    </row>
    <row r="807" spans="4:19" ht="21" customHeight="1">
      <c r="D807" s="3"/>
      <c r="E807" s="3"/>
      <c r="F807" s="3"/>
      <c r="G807" s="3"/>
      <c r="H807" s="3"/>
      <c r="I807" s="3"/>
      <c r="J807" s="3"/>
      <c r="K807" s="73"/>
      <c r="L807" s="74"/>
      <c r="Q807" s="3"/>
      <c r="S807" s="86"/>
    </row>
    <row r="808" spans="4:19" ht="21" customHeight="1">
      <c r="D808" s="3"/>
      <c r="E808" s="3"/>
      <c r="F808" s="3"/>
      <c r="G808" s="3"/>
      <c r="H808" s="3"/>
      <c r="I808" s="3"/>
      <c r="J808" s="3"/>
      <c r="K808" s="73"/>
      <c r="L808" s="74"/>
      <c r="Q808" s="3"/>
      <c r="S808" s="86"/>
    </row>
    <row r="809" spans="4:19" ht="21" customHeight="1">
      <c r="D809" s="3"/>
      <c r="E809" s="3"/>
      <c r="F809" s="3"/>
      <c r="G809" s="3"/>
      <c r="H809" s="3"/>
      <c r="I809" s="3"/>
      <c r="J809" s="3"/>
      <c r="K809" s="73"/>
      <c r="L809" s="74"/>
      <c r="Q809" s="3"/>
      <c r="S809" s="86"/>
    </row>
    <row r="810" spans="4:19" ht="21" customHeight="1">
      <c r="D810" s="3"/>
      <c r="E810" s="3"/>
      <c r="F810" s="3"/>
      <c r="G810" s="3"/>
      <c r="H810" s="3"/>
      <c r="I810" s="3"/>
      <c r="J810" s="3"/>
      <c r="K810" s="73"/>
      <c r="L810" s="74"/>
      <c r="Q810" s="3"/>
      <c r="S810" s="86"/>
    </row>
    <row r="811" spans="4:19" ht="21" customHeight="1">
      <c r="D811" s="3"/>
      <c r="E811" s="3"/>
      <c r="F811" s="3"/>
      <c r="G811" s="3"/>
      <c r="H811" s="3"/>
      <c r="I811" s="3"/>
      <c r="J811" s="3"/>
      <c r="K811" s="73"/>
      <c r="L811" s="74"/>
      <c r="Q811" s="3"/>
      <c r="S811" s="86"/>
    </row>
    <row r="812" spans="4:19" ht="21" customHeight="1">
      <c r="D812" s="3"/>
      <c r="E812" s="3"/>
      <c r="F812" s="3"/>
      <c r="G812" s="3"/>
      <c r="H812" s="3"/>
      <c r="I812" s="3"/>
      <c r="J812" s="3"/>
      <c r="K812" s="73"/>
      <c r="L812" s="74"/>
      <c r="Q812" s="3"/>
      <c r="S812" s="86"/>
    </row>
    <row r="813" spans="4:19" ht="21" customHeight="1">
      <c r="D813" s="3"/>
      <c r="E813" s="3"/>
      <c r="F813" s="3"/>
      <c r="G813" s="3"/>
      <c r="H813" s="3"/>
      <c r="I813" s="3"/>
      <c r="J813" s="3"/>
      <c r="K813" s="73"/>
      <c r="L813" s="74"/>
      <c r="Q813" s="3"/>
      <c r="S813" s="86"/>
    </row>
    <row r="814" spans="4:19" ht="21" customHeight="1">
      <c r="D814" s="3"/>
      <c r="E814" s="3"/>
      <c r="F814" s="3"/>
      <c r="G814" s="3"/>
      <c r="H814" s="3"/>
      <c r="I814" s="3"/>
      <c r="J814" s="3"/>
      <c r="K814" s="73"/>
      <c r="L814" s="74"/>
      <c r="Q814" s="3"/>
      <c r="S814" s="86"/>
    </row>
    <row r="815" spans="4:19" ht="21" customHeight="1">
      <c r="D815" s="3"/>
      <c r="E815" s="3"/>
      <c r="F815" s="3"/>
      <c r="G815" s="3"/>
      <c r="H815" s="3"/>
      <c r="I815" s="3"/>
      <c r="J815" s="3"/>
      <c r="K815" s="73"/>
      <c r="L815" s="74"/>
      <c r="Q815" s="3"/>
      <c r="S815" s="86"/>
    </row>
    <row r="816" spans="4:19" ht="21" customHeight="1">
      <c r="D816" s="3"/>
      <c r="E816" s="3"/>
      <c r="F816" s="3"/>
      <c r="G816" s="3"/>
      <c r="H816" s="3"/>
      <c r="I816" s="3"/>
      <c r="J816" s="3"/>
      <c r="K816" s="73"/>
      <c r="L816" s="74"/>
      <c r="Q816" s="3"/>
      <c r="S816" s="86"/>
    </row>
    <row r="817" spans="4:19" ht="21" customHeight="1">
      <c r="D817" s="3"/>
      <c r="E817" s="3"/>
      <c r="F817" s="3"/>
      <c r="G817" s="3"/>
      <c r="H817" s="3"/>
      <c r="I817" s="3"/>
      <c r="J817" s="3"/>
      <c r="K817" s="73"/>
      <c r="L817" s="74"/>
      <c r="Q817" s="3"/>
      <c r="S817" s="86"/>
    </row>
    <row r="818" spans="4:19" ht="21" customHeight="1">
      <c r="D818" s="3"/>
      <c r="E818" s="3"/>
      <c r="F818" s="3"/>
      <c r="G818" s="3"/>
      <c r="H818" s="3"/>
      <c r="I818" s="3"/>
      <c r="J818" s="3"/>
      <c r="K818" s="73"/>
      <c r="L818" s="74"/>
      <c r="Q818" s="3"/>
      <c r="S818" s="86"/>
    </row>
    <row r="819" spans="4:19" ht="21" customHeight="1">
      <c r="D819" s="3"/>
      <c r="E819" s="3"/>
      <c r="F819" s="3"/>
      <c r="G819" s="3"/>
      <c r="H819" s="3"/>
      <c r="I819" s="3"/>
      <c r="J819" s="3"/>
      <c r="K819" s="73"/>
      <c r="L819" s="74"/>
      <c r="Q819" s="3"/>
      <c r="S819" s="86"/>
    </row>
    <row r="820" spans="4:19" ht="21" customHeight="1">
      <c r="D820" s="3"/>
      <c r="E820" s="3"/>
      <c r="F820" s="3"/>
      <c r="G820" s="3"/>
      <c r="H820" s="3"/>
      <c r="I820" s="3"/>
      <c r="J820" s="3"/>
      <c r="K820" s="73"/>
      <c r="L820" s="74"/>
      <c r="Q820" s="3"/>
      <c r="S820" s="86"/>
    </row>
    <row r="821" spans="4:19" ht="21" customHeight="1">
      <c r="D821" s="3"/>
      <c r="E821" s="3"/>
      <c r="F821" s="3"/>
      <c r="G821" s="3"/>
      <c r="H821" s="3"/>
      <c r="I821" s="3"/>
      <c r="J821" s="3"/>
      <c r="K821" s="73"/>
      <c r="L821" s="74"/>
      <c r="Q821" s="3"/>
      <c r="S821" s="86"/>
    </row>
    <row r="822" spans="4:19" ht="21" customHeight="1">
      <c r="D822" s="3"/>
      <c r="E822" s="3"/>
      <c r="F822" s="3"/>
      <c r="G822" s="3"/>
      <c r="H822" s="3"/>
      <c r="I822" s="3"/>
      <c r="J822" s="3"/>
      <c r="K822" s="73"/>
      <c r="L822" s="74"/>
      <c r="Q822" s="3"/>
      <c r="S822" s="86"/>
    </row>
    <row r="823" spans="4:19" ht="21" customHeight="1">
      <c r="D823" s="3"/>
      <c r="E823" s="3"/>
      <c r="F823" s="3"/>
      <c r="G823" s="3"/>
      <c r="H823" s="3"/>
      <c r="I823" s="3"/>
      <c r="J823" s="3"/>
      <c r="K823" s="73"/>
      <c r="L823" s="74"/>
      <c r="Q823" s="3"/>
      <c r="S823" s="86"/>
    </row>
    <row r="824" spans="4:19" ht="21" customHeight="1">
      <c r="D824" s="3"/>
      <c r="E824" s="3"/>
      <c r="F824" s="3"/>
      <c r="G824" s="3"/>
      <c r="H824" s="3"/>
      <c r="I824" s="3"/>
      <c r="J824" s="3"/>
      <c r="K824" s="73"/>
      <c r="L824" s="74"/>
      <c r="Q824" s="3"/>
      <c r="S824" s="86"/>
    </row>
    <row r="825" spans="4:19" ht="21" customHeight="1">
      <c r="D825" s="3"/>
      <c r="E825" s="3"/>
      <c r="F825" s="3"/>
      <c r="G825" s="3"/>
      <c r="H825" s="3"/>
      <c r="I825" s="3"/>
      <c r="J825" s="3"/>
      <c r="K825" s="73"/>
      <c r="L825" s="74"/>
      <c r="Q825" s="3"/>
      <c r="S825" s="86"/>
    </row>
    <row r="826" spans="4:19" ht="21" customHeight="1">
      <c r="D826" s="3"/>
      <c r="E826" s="3"/>
      <c r="F826" s="3"/>
      <c r="G826" s="3"/>
      <c r="H826" s="3"/>
      <c r="I826" s="3"/>
      <c r="J826" s="3"/>
      <c r="K826" s="73"/>
      <c r="L826" s="74"/>
      <c r="Q826" s="3"/>
      <c r="S826" s="86"/>
    </row>
    <row r="827" spans="4:19" ht="21" customHeight="1">
      <c r="D827" s="3"/>
      <c r="E827" s="3"/>
      <c r="F827" s="3"/>
      <c r="G827" s="3"/>
      <c r="H827" s="3"/>
      <c r="I827" s="3"/>
      <c r="J827" s="3"/>
      <c r="K827" s="73"/>
      <c r="L827" s="74"/>
      <c r="Q827" s="3"/>
      <c r="S827" s="86"/>
    </row>
    <row r="828" spans="4:19" ht="21" customHeight="1">
      <c r="D828" s="3"/>
      <c r="E828" s="3"/>
      <c r="F828" s="3"/>
      <c r="G828" s="3"/>
      <c r="H828" s="3"/>
      <c r="I828" s="3"/>
      <c r="J828" s="3"/>
      <c r="K828" s="73"/>
      <c r="L828" s="74"/>
      <c r="Q828" s="3"/>
      <c r="S828" s="86"/>
    </row>
    <row r="829" spans="4:19" ht="21" customHeight="1">
      <c r="D829" s="3"/>
      <c r="E829" s="3"/>
      <c r="F829" s="3"/>
      <c r="G829" s="3"/>
      <c r="H829" s="3"/>
      <c r="I829" s="3"/>
      <c r="J829" s="3"/>
      <c r="K829" s="73"/>
      <c r="L829" s="74"/>
      <c r="Q829" s="3"/>
      <c r="S829" s="86"/>
    </row>
    <row r="830" spans="4:19" ht="21" customHeight="1">
      <c r="D830" s="3"/>
      <c r="E830" s="3"/>
      <c r="F830" s="3"/>
      <c r="G830" s="3"/>
      <c r="H830" s="3"/>
      <c r="I830" s="3"/>
      <c r="J830" s="3"/>
      <c r="K830" s="73"/>
      <c r="L830" s="74"/>
      <c r="Q830" s="3"/>
      <c r="S830" s="86"/>
    </row>
    <row r="831" spans="4:19" ht="21" customHeight="1">
      <c r="D831" s="3"/>
      <c r="E831" s="3"/>
      <c r="F831" s="3"/>
      <c r="G831" s="3"/>
      <c r="H831" s="3"/>
      <c r="I831" s="3"/>
      <c r="J831" s="3"/>
      <c r="K831" s="73"/>
      <c r="L831" s="74"/>
      <c r="Q831" s="3"/>
      <c r="S831" s="86"/>
    </row>
    <row r="832" spans="4:19" ht="21" customHeight="1">
      <c r="D832" s="3"/>
      <c r="E832" s="3"/>
      <c r="F832" s="3"/>
      <c r="G832" s="3"/>
      <c r="H832" s="3"/>
      <c r="I832" s="3"/>
      <c r="J832" s="3"/>
      <c r="K832" s="73"/>
      <c r="L832" s="74"/>
      <c r="Q832" s="3"/>
      <c r="S832" s="86"/>
    </row>
    <row r="833" spans="4:19" ht="21" customHeight="1">
      <c r="D833" s="3"/>
      <c r="E833" s="3"/>
      <c r="F833" s="3"/>
      <c r="G833" s="3"/>
      <c r="H833" s="3"/>
      <c r="I833" s="3"/>
      <c r="J833" s="3"/>
      <c r="K833" s="73"/>
      <c r="L833" s="74"/>
      <c r="Q833" s="3"/>
      <c r="S833" s="86"/>
    </row>
    <row r="834" spans="4:19" ht="21" customHeight="1">
      <c r="D834" s="3"/>
      <c r="E834" s="3"/>
      <c r="F834" s="3"/>
      <c r="G834" s="3"/>
      <c r="H834" s="3"/>
      <c r="I834" s="3"/>
      <c r="J834" s="3"/>
      <c r="K834" s="73"/>
      <c r="L834" s="74"/>
      <c r="Q834" s="3"/>
      <c r="S834" s="86"/>
    </row>
    <row r="835" spans="4:19" ht="21" customHeight="1">
      <c r="D835" s="3"/>
      <c r="E835" s="3"/>
      <c r="F835" s="3"/>
      <c r="G835" s="3"/>
      <c r="H835" s="3"/>
      <c r="I835" s="3"/>
      <c r="J835" s="3"/>
      <c r="K835" s="73"/>
      <c r="L835" s="74"/>
      <c r="Q835" s="3"/>
      <c r="S835" s="86"/>
    </row>
    <row r="836" spans="4:19" ht="21" customHeight="1">
      <c r="D836" s="3"/>
      <c r="E836" s="3"/>
      <c r="F836" s="3"/>
      <c r="G836" s="3"/>
      <c r="H836" s="3"/>
      <c r="I836" s="3"/>
      <c r="J836" s="3"/>
      <c r="K836" s="73"/>
      <c r="L836" s="74"/>
      <c r="Q836" s="3"/>
      <c r="S836" s="86"/>
    </row>
    <row r="837" spans="4:19" ht="21" customHeight="1">
      <c r="D837" s="3"/>
      <c r="E837" s="3"/>
      <c r="F837" s="3"/>
      <c r="G837" s="3"/>
      <c r="H837" s="3"/>
      <c r="I837" s="3"/>
      <c r="J837" s="3"/>
      <c r="K837" s="73"/>
      <c r="L837" s="74"/>
      <c r="Q837" s="3"/>
      <c r="S837" s="86"/>
    </row>
    <row r="838" spans="4:19" ht="21" customHeight="1">
      <c r="D838" s="3"/>
      <c r="E838" s="3"/>
      <c r="F838" s="3"/>
      <c r="G838" s="3"/>
      <c r="H838" s="3"/>
      <c r="I838" s="3"/>
      <c r="J838" s="3"/>
      <c r="K838" s="73"/>
      <c r="L838" s="74"/>
      <c r="Q838" s="3"/>
      <c r="S838" s="86"/>
    </row>
    <row r="839" spans="4:19" ht="21" customHeight="1">
      <c r="D839" s="3"/>
      <c r="E839" s="3"/>
      <c r="F839" s="3"/>
      <c r="G839" s="3"/>
      <c r="H839" s="3"/>
      <c r="I839" s="3"/>
      <c r="J839" s="3"/>
      <c r="K839" s="73"/>
      <c r="L839" s="74"/>
      <c r="Q839" s="3"/>
      <c r="S839" s="86"/>
    </row>
    <row r="840" spans="4:19" ht="21" customHeight="1">
      <c r="D840" s="3"/>
      <c r="E840" s="3"/>
      <c r="F840" s="3"/>
      <c r="G840" s="3"/>
      <c r="H840" s="3"/>
      <c r="I840" s="3"/>
      <c r="J840" s="3"/>
      <c r="K840" s="73"/>
      <c r="L840" s="74"/>
      <c r="Q840" s="3"/>
      <c r="S840" s="86"/>
    </row>
    <row r="841" spans="4:19" ht="21" customHeight="1">
      <c r="D841" s="3"/>
      <c r="E841" s="3"/>
      <c r="F841" s="3"/>
      <c r="G841" s="3"/>
      <c r="H841" s="3"/>
      <c r="I841" s="3"/>
      <c r="J841" s="3"/>
      <c r="K841" s="73"/>
      <c r="L841" s="74"/>
      <c r="Q841" s="3"/>
      <c r="S841" s="86"/>
    </row>
    <row r="842" spans="4:19" ht="21" customHeight="1">
      <c r="D842" s="3"/>
      <c r="E842" s="3"/>
      <c r="F842" s="3"/>
      <c r="G842" s="3"/>
      <c r="H842" s="3"/>
      <c r="I842" s="3"/>
      <c r="J842" s="3"/>
      <c r="K842" s="73"/>
      <c r="L842" s="74"/>
      <c r="Q842" s="3"/>
      <c r="S842" s="86"/>
    </row>
    <row r="843" spans="4:19" ht="21" customHeight="1">
      <c r="D843" s="3"/>
      <c r="E843" s="3"/>
      <c r="F843" s="3"/>
      <c r="G843" s="3"/>
      <c r="H843" s="3"/>
      <c r="I843" s="3"/>
      <c r="J843" s="3"/>
      <c r="K843" s="73"/>
      <c r="L843" s="74"/>
      <c r="Q843" s="3"/>
      <c r="S843" s="86"/>
    </row>
    <row r="844" spans="4:19" ht="21" customHeight="1">
      <c r="D844" s="3"/>
      <c r="E844" s="3"/>
      <c r="F844" s="3"/>
      <c r="G844" s="3"/>
      <c r="H844" s="3"/>
      <c r="I844" s="3"/>
      <c r="J844" s="3"/>
      <c r="K844" s="73"/>
      <c r="L844" s="74"/>
      <c r="Q844" s="3"/>
      <c r="S844" s="86"/>
    </row>
    <row r="845" spans="4:19" ht="21" customHeight="1">
      <c r="D845" s="3"/>
      <c r="E845" s="3"/>
      <c r="F845" s="3"/>
      <c r="G845" s="3"/>
      <c r="H845" s="3"/>
      <c r="I845" s="3"/>
      <c r="J845" s="3"/>
      <c r="K845" s="73"/>
      <c r="L845" s="74"/>
      <c r="Q845" s="3"/>
      <c r="S845" s="86"/>
    </row>
    <row r="846" spans="4:19" ht="21" customHeight="1">
      <c r="D846" s="3"/>
      <c r="E846" s="3"/>
      <c r="F846" s="3"/>
      <c r="G846" s="3"/>
      <c r="H846" s="3"/>
      <c r="I846" s="3"/>
      <c r="J846" s="3"/>
      <c r="K846" s="73"/>
      <c r="L846" s="74"/>
      <c r="Q846" s="3"/>
      <c r="S846" s="86"/>
    </row>
    <row r="847" spans="4:19" ht="21" customHeight="1">
      <c r="D847" s="3"/>
      <c r="E847" s="3"/>
      <c r="F847" s="3"/>
      <c r="G847" s="3"/>
      <c r="H847" s="3"/>
      <c r="I847" s="3"/>
      <c r="J847" s="3"/>
      <c r="K847" s="73"/>
      <c r="L847" s="74"/>
      <c r="Q847" s="3"/>
      <c r="S847" s="86"/>
    </row>
    <row r="848" spans="4:19" ht="21" customHeight="1">
      <c r="D848" s="3"/>
      <c r="E848" s="3"/>
      <c r="F848" s="3"/>
      <c r="G848" s="3"/>
      <c r="H848" s="3"/>
      <c r="I848" s="3"/>
      <c r="J848" s="3"/>
      <c r="K848" s="73"/>
      <c r="L848" s="74"/>
      <c r="Q848" s="3"/>
      <c r="S848" s="86"/>
    </row>
    <row r="849" spans="4:19" ht="21" customHeight="1">
      <c r="D849" s="3"/>
      <c r="E849" s="3"/>
      <c r="F849" s="3"/>
      <c r="G849" s="3"/>
      <c r="H849" s="3"/>
      <c r="I849" s="3"/>
      <c r="J849" s="3"/>
      <c r="K849" s="73"/>
      <c r="L849" s="74"/>
      <c r="Q849" s="3"/>
      <c r="S849" s="86"/>
    </row>
    <row r="850" spans="4:19" ht="21" customHeight="1">
      <c r="D850" s="3"/>
      <c r="E850" s="3"/>
      <c r="F850" s="3"/>
      <c r="G850" s="3"/>
      <c r="H850" s="3"/>
      <c r="I850" s="3"/>
      <c r="J850" s="3"/>
      <c r="K850" s="73"/>
      <c r="L850" s="74"/>
      <c r="Q850" s="3"/>
      <c r="S850" s="86"/>
    </row>
    <row r="851" spans="4:19" ht="21" customHeight="1">
      <c r="D851" s="3"/>
      <c r="E851" s="3"/>
      <c r="F851" s="3"/>
      <c r="G851" s="3"/>
      <c r="H851" s="3"/>
      <c r="I851" s="3"/>
      <c r="J851" s="3"/>
      <c r="K851" s="73"/>
      <c r="L851" s="74"/>
      <c r="Q851" s="3"/>
      <c r="S851" s="86"/>
    </row>
    <row r="852" spans="4:19" ht="21" customHeight="1">
      <c r="D852" s="3"/>
      <c r="E852" s="3"/>
      <c r="F852" s="3"/>
      <c r="G852" s="3"/>
      <c r="H852" s="3"/>
      <c r="I852" s="3"/>
      <c r="J852" s="3"/>
      <c r="K852" s="73"/>
      <c r="L852" s="74"/>
      <c r="Q852" s="3"/>
      <c r="S852" s="86"/>
    </row>
    <row r="853" spans="4:19" ht="21" customHeight="1">
      <c r="D853" s="3"/>
      <c r="E853" s="3"/>
      <c r="F853" s="3"/>
      <c r="G853" s="3"/>
      <c r="H853" s="3"/>
      <c r="I853" s="3"/>
      <c r="J853" s="3"/>
      <c r="K853" s="73"/>
      <c r="L853" s="74"/>
      <c r="Q853" s="3"/>
      <c r="S853" s="86"/>
    </row>
    <row r="854" spans="4:19" ht="21" customHeight="1">
      <c r="D854" s="3"/>
      <c r="E854" s="3"/>
      <c r="F854" s="3"/>
      <c r="G854" s="3"/>
      <c r="H854" s="3"/>
      <c r="I854" s="3"/>
      <c r="J854" s="3"/>
      <c r="K854" s="73"/>
      <c r="L854" s="74"/>
      <c r="Q854" s="3"/>
      <c r="S854" s="86"/>
    </row>
    <row r="855" spans="4:19" ht="21" customHeight="1">
      <c r="D855" s="3"/>
      <c r="E855" s="3"/>
      <c r="F855" s="3"/>
      <c r="G855" s="3"/>
      <c r="H855" s="3"/>
      <c r="I855" s="3"/>
      <c r="J855" s="3"/>
      <c r="K855" s="73"/>
      <c r="L855" s="74"/>
      <c r="Q855" s="3"/>
      <c r="S855" s="86"/>
    </row>
    <row r="856" spans="4:19" ht="21" customHeight="1">
      <c r="D856" s="3"/>
      <c r="E856" s="3"/>
      <c r="F856" s="3"/>
      <c r="G856" s="3"/>
      <c r="H856" s="3"/>
      <c r="I856" s="3"/>
      <c r="J856" s="3"/>
      <c r="K856" s="73"/>
      <c r="L856" s="74"/>
      <c r="Q856" s="3"/>
      <c r="S856" s="86"/>
    </row>
    <row r="857" spans="4:19" ht="21" customHeight="1">
      <c r="D857" s="3"/>
      <c r="E857" s="3"/>
      <c r="F857" s="3"/>
      <c r="G857" s="3"/>
      <c r="H857" s="3"/>
      <c r="I857" s="3"/>
      <c r="J857" s="3"/>
      <c r="K857" s="73"/>
      <c r="L857" s="74"/>
      <c r="Q857" s="3"/>
      <c r="S857" s="86"/>
    </row>
    <row r="858" spans="4:19" ht="21" customHeight="1">
      <c r="D858" s="3"/>
      <c r="E858" s="3"/>
      <c r="F858" s="3"/>
      <c r="G858" s="3"/>
      <c r="H858" s="3"/>
      <c r="I858" s="3"/>
      <c r="J858" s="3"/>
      <c r="K858" s="73"/>
      <c r="L858" s="74"/>
      <c r="Q858" s="3"/>
      <c r="S858" s="86"/>
    </row>
    <row r="859" spans="4:19" ht="21" customHeight="1">
      <c r="D859" s="3"/>
      <c r="E859" s="3"/>
      <c r="F859" s="3"/>
      <c r="G859" s="3"/>
      <c r="H859" s="3"/>
      <c r="I859" s="3"/>
      <c r="J859" s="3"/>
      <c r="K859" s="73"/>
      <c r="L859" s="74"/>
      <c r="Q859" s="3"/>
      <c r="S859" s="86"/>
    </row>
    <row r="860" spans="4:19" ht="21" customHeight="1">
      <c r="D860" s="3"/>
      <c r="E860" s="3"/>
      <c r="F860" s="3"/>
      <c r="G860" s="3"/>
      <c r="H860" s="3"/>
      <c r="I860" s="3"/>
      <c r="J860" s="3"/>
      <c r="K860" s="73"/>
      <c r="L860" s="74"/>
      <c r="Q860" s="3"/>
      <c r="S860" s="86"/>
    </row>
    <row r="861" spans="4:19" ht="21" customHeight="1">
      <c r="D861" s="3"/>
      <c r="E861" s="3"/>
      <c r="F861" s="3"/>
      <c r="G861" s="3"/>
      <c r="H861" s="3"/>
      <c r="I861" s="3"/>
      <c r="J861" s="3"/>
      <c r="K861" s="73"/>
      <c r="L861" s="74"/>
      <c r="Q861" s="3"/>
      <c r="S861" s="86"/>
    </row>
    <row r="862" spans="4:19" ht="21" customHeight="1">
      <c r="D862" s="3"/>
      <c r="E862" s="3"/>
      <c r="F862" s="3"/>
      <c r="G862" s="3"/>
      <c r="H862" s="3"/>
      <c r="I862" s="3"/>
      <c r="J862" s="3"/>
      <c r="K862" s="73"/>
      <c r="L862" s="74"/>
      <c r="Q862" s="3"/>
      <c r="S862" s="86"/>
    </row>
    <row r="863" spans="4:19" ht="21" customHeight="1">
      <c r="D863" s="3"/>
      <c r="E863" s="3"/>
      <c r="F863" s="3"/>
      <c r="G863" s="3"/>
      <c r="H863" s="3"/>
      <c r="I863" s="3"/>
      <c r="J863" s="3"/>
      <c r="K863" s="73"/>
      <c r="L863" s="74"/>
      <c r="Q863" s="3"/>
      <c r="S863" s="86"/>
    </row>
    <row r="864" spans="4:19" ht="21" customHeight="1">
      <c r="D864" s="3"/>
      <c r="E864" s="3"/>
      <c r="F864" s="3"/>
      <c r="G864" s="3"/>
      <c r="H864" s="3"/>
      <c r="I864" s="3"/>
      <c r="J864" s="3"/>
      <c r="K864" s="73"/>
      <c r="L864" s="74"/>
      <c r="Q864" s="3"/>
      <c r="S864" s="86"/>
    </row>
    <row r="865" spans="4:19" ht="21" customHeight="1">
      <c r="D865" s="3"/>
      <c r="E865" s="3"/>
      <c r="F865" s="3"/>
      <c r="G865" s="3"/>
      <c r="H865" s="3"/>
      <c r="I865" s="3"/>
      <c r="J865" s="3"/>
      <c r="K865" s="73"/>
      <c r="L865" s="74"/>
      <c r="Q865" s="3"/>
      <c r="S865" s="86"/>
    </row>
    <row r="866" spans="4:19" ht="21" customHeight="1">
      <c r="D866" s="3"/>
      <c r="E866" s="3"/>
      <c r="F866" s="3"/>
      <c r="G866" s="3"/>
      <c r="H866" s="3"/>
      <c r="I866" s="3"/>
      <c r="J866" s="3"/>
      <c r="K866" s="73"/>
      <c r="L866" s="74"/>
      <c r="Q866" s="3"/>
      <c r="S866" s="86"/>
    </row>
    <row r="867" spans="4:19" ht="21" customHeight="1">
      <c r="D867" s="3"/>
      <c r="E867" s="3"/>
      <c r="F867" s="3"/>
      <c r="G867" s="3"/>
      <c r="H867" s="3"/>
      <c r="I867" s="3"/>
      <c r="J867" s="3"/>
      <c r="K867" s="73"/>
      <c r="L867" s="74"/>
      <c r="Q867" s="3"/>
      <c r="S867" s="86"/>
    </row>
    <row r="868" spans="4:19" ht="21" customHeight="1">
      <c r="D868" s="3"/>
      <c r="E868" s="3"/>
      <c r="F868" s="3"/>
      <c r="G868" s="3"/>
      <c r="H868" s="3"/>
      <c r="I868" s="3"/>
      <c r="J868" s="3"/>
      <c r="K868" s="73"/>
      <c r="L868" s="74"/>
      <c r="Q868" s="3"/>
      <c r="S868" s="86"/>
    </row>
    <row r="869" spans="4:19" ht="21" customHeight="1">
      <c r="D869" s="3"/>
      <c r="E869" s="3"/>
      <c r="F869" s="3"/>
      <c r="G869" s="3"/>
      <c r="H869" s="3"/>
      <c r="I869" s="3"/>
      <c r="J869" s="3"/>
      <c r="K869" s="73"/>
      <c r="L869" s="74"/>
      <c r="Q869" s="3"/>
      <c r="S869" s="86"/>
    </row>
    <row r="870" spans="4:19" ht="21" customHeight="1">
      <c r="D870" s="3"/>
      <c r="E870" s="3"/>
      <c r="F870" s="3"/>
      <c r="G870" s="3"/>
      <c r="H870" s="3"/>
      <c r="I870" s="3"/>
      <c r="J870" s="3"/>
      <c r="K870" s="73"/>
      <c r="L870" s="74"/>
      <c r="Q870" s="3"/>
      <c r="S870" s="86"/>
    </row>
    <row r="871" spans="4:19" ht="21" customHeight="1">
      <c r="D871" s="3"/>
      <c r="E871" s="3"/>
      <c r="F871" s="3"/>
      <c r="G871" s="3"/>
      <c r="H871" s="3"/>
      <c r="I871" s="3"/>
      <c r="J871" s="3"/>
      <c r="K871" s="73"/>
      <c r="L871" s="74"/>
      <c r="Q871" s="3"/>
      <c r="S871" s="86"/>
    </row>
    <row r="872" spans="4:19" ht="21" customHeight="1">
      <c r="D872" s="3"/>
      <c r="E872" s="3"/>
      <c r="F872" s="3"/>
      <c r="G872" s="3"/>
      <c r="H872" s="3"/>
      <c r="I872" s="3"/>
      <c r="J872" s="3"/>
      <c r="K872" s="73"/>
      <c r="L872" s="74"/>
      <c r="Q872" s="3"/>
      <c r="S872" s="86"/>
    </row>
    <row r="873" spans="4:19" ht="21" customHeight="1">
      <c r="D873" s="3"/>
      <c r="E873" s="3"/>
      <c r="F873" s="3"/>
      <c r="G873" s="3"/>
      <c r="H873" s="3"/>
      <c r="I873" s="3"/>
      <c r="J873" s="3"/>
      <c r="K873" s="73"/>
      <c r="L873" s="74"/>
      <c r="Q873" s="3"/>
      <c r="S873" s="86"/>
    </row>
    <row r="874" spans="4:19" ht="21" customHeight="1">
      <c r="D874" s="3"/>
      <c r="E874" s="3"/>
      <c r="F874" s="3"/>
      <c r="G874" s="3"/>
      <c r="H874" s="3"/>
      <c r="I874" s="3"/>
      <c r="J874" s="3"/>
      <c r="K874" s="73"/>
      <c r="L874" s="74"/>
      <c r="Q874" s="3"/>
      <c r="S874" s="86"/>
    </row>
    <row r="875" spans="4:19" ht="21" customHeight="1">
      <c r="D875" s="3"/>
      <c r="E875" s="3"/>
      <c r="F875" s="3"/>
      <c r="G875" s="3"/>
      <c r="H875" s="3"/>
      <c r="I875" s="3"/>
      <c r="J875" s="3"/>
      <c r="K875" s="73"/>
      <c r="L875" s="74"/>
      <c r="Q875" s="3"/>
      <c r="S875" s="86"/>
    </row>
    <row r="876" spans="4:19" ht="21" customHeight="1">
      <c r="D876" s="3"/>
      <c r="E876" s="3"/>
      <c r="F876" s="3"/>
      <c r="G876" s="3"/>
      <c r="H876" s="3"/>
      <c r="I876" s="3"/>
      <c r="J876" s="3"/>
      <c r="K876" s="73"/>
      <c r="L876" s="74"/>
      <c r="Q876" s="3"/>
      <c r="S876" s="86"/>
    </row>
    <row r="877" spans="4:19" ht="21" customHeight="1">
      <c r="D877" s="3"/>
      <c r="E877" s="3"/>
      <c r="F877" s="3"/>
      <c r="G877" s="3"/>
      <c r="H877" s="3"/>
      <c r="I877" s="3"/>
      <c r="J877" s="3"/>
      <c r="K877" s="73"/>
      <c r="L877" s="74"/>
      <c r="Q877" s="3"/>
      <c r="S877" s="86"/>
    </row>
    <row r="878" spans="4:19" ht="21" customHeight="1">
      <c r="D878" s="3"/>
      <c r="E878" s="3"/>
      <c r="F878" s="3"/>
      <c r="G878" s="3"/>
      <c r="H878" s="3"/>
      <c r="I878" s="3"/>
      <c r="J878" s="3"/>
      <c r="K878" s="73"/>
      <c r="L878" s="74"/>
      <c r="Q878" s="3"/>
      <c r="S878" s="86"/>
    </row>
    <row r="879" spans="4:19" ht="21" customHeight="1">
      <c r="D879" s="3"/>
      <c r="E879" s="3"/>
      <c r="F879" s="3"/>
      <c r="G879" s="3"/>
      <c r="H879" s="3"/>
      <c r="I879" s="3"/>
      <c r="J879" s="3"/>
      <c r="K879" s="73"/>
      <c r="L879" s="74"/>
      <c r="Q879" s="3"/>
      <c r="S879" s="86"/>
    </row>
    <row r="880" spans="4:19" ht="21" customHeight="1">
      <c r="D880" s="3"/>
      <c r="E880" s="3"/>
      <c r="F880" s="3"/>
      <c r="G880" s="3"/>
      <c r="H880" s="3"/>
      <c r="I880" s="3"/>
      <c r="J880" s="3"/>
      <c r="K880" s="73"/>
      <c r="L880" s="74"/>
      <c r="Q880" s="3"/>
      <c r="S880" s="86"/>
    </row>
    <row r="881" spans="4:19" ht="21" customHeight="1">
      <c r="D881" s="3"/>
      <c r="E881" s="3"/>
      <c r="F881" s="3"/>
      <c r="G881" s="3"/>
      <c r="H881" s="3"/>
      <c r="I881" s="3"/>
      <c r="J881" s="3"/>
      <c r="K881" s="73"/>
      <c r="L881" s="74"/>
      <c r="Q881" s="3"/>
      <c r="S881" s="86"/>
    </row>
    <row r="882" spans="4:19" ht="21" customHeight="1">
      <c r="D882" s="3"/>
      <c r="E882" s="3"/>
      <c r="F882" s="3"/>
      <c r="G882" s="3"/>
      <c r="H882" s="3"/>
      <c r="I882" s="3"/>
      <c r="J882" s="3"/>
      <c r="K882" s="73"/>
      <c r="L882" s="74"/>
      <c r="Q882" s="3"/>
      <c r="S882" s="86"/>
    </row>
    <row r="883" spans="4:19" ht="21" customHeight="1">
      <c r="D883" s="3"/>
      <c r="E883" s="3"/>
      <c r="F883" s="3"/>
      <c r="G883" s="3"/>
      <c r="H883" s="3"/>
      <c r="I883" s="3"/>
      <c r="J883" s="3"/>
      <c r="K883" s="73"/>
      <c r="L883" s="74"/>
      <c r="Q883" s="3"/>
      <c r="S883" s="86"/>
    </row>
    <row r="884" spans="4:19" ht="21" customHeight="1">
      <c r="D884" s="3"/>
      <c r="E884" s="3"/>
      <c r="F884" s="3"/>
      <c r="G884" s="3"/>
      <c r="H884" s="3"/>
      <c r="I884" s="3"/>
      <c r="J884" s="3"/>
      <c r="K884" s="73"/>
      <c r="L884" s="74"/>
      <c r="Q884" s="3"/>
      <c r="S884" s="86"/>
    </row>
    <row r="885" spans="4:19" ht="21" customHeight="1">
      <c r="D885" s="3"/>
      <c r="E885" s="3"/>
      <c r="F885" s="3"/>
      <c r="G885" s="3"/>
      <c r="H885" s="3"/>
      <c r="I885" s="3"/>
      <c r="J885" s="3"/>
      <c r="K885" s="73"/>
      <c r="L885" s="74"/>
      <c r="Q885" s="3"/>
      <c r="S885" s="86"/>
    </row>
    <row r="886" spans="4:19" ht="21" customHeight="1">
      <c r="D886" s="3"/>
      <c r="E886" s="3"/>
      <c r="F886" s="3"/>
      <c r="G886" s="3"/>
      <c r="H886" s="3"/>
      <c r="I886" s="3"/>
      <c r="J886" s="3"/>
      <c r="K886" s="73"/>
      <c r="L886" s="74"/>
      <c r="Q886" s="3"/>
      <c r="S886" s="86"/>
    </row>
    <row r="887" spans="4:19" ht="21" customHeight="1">
      <c r="D887" s="3"/>
      <c r="E887" s="3"/>
      <c r="F887" s="3"/>
      <c r="G887" s="3"/>
      <c r="H887" s="3"/>
      <c r="I887" s="3"/>
      <c r="J887" s="3"/>
      <c r="K887" s="73"/>
      <c r="L887" s="74"/>
      <c r="Q887" s="3"/>
      <c r="S887" s="86"/>
    </row>
    <row r="888" spans="4:19" ht="21" customHeight="1">
      <c r="D888" s="3"/>
      <c r="E888" s="3"/>
      <c r="F888" s="3"/>
      <c r="G888" s="3"/>
      <c r="H888" s="3"/>
      <c r="I888" s="3"/>
      <c r="J888" s="3"/>
      <c r="K888" s="73"/>
      <c r="L888" s="74"/>
      <c r="Q888" s="3"/>
      <c r="S888" s="86"/>
    </row>
    <row r="889" spans="4:19" ht="21" customHeight="1">
      <c r="D889" s="3"/>
      <c r="E889" s="3"/>
      <c r="F889" s="3"/>
      <c r="G889" s="3"/>
      <c r="H889" s="3"/>
      <c r="I889" s="3"/>
      <c r="J889" s="3"/>
      <c r="K889" s="73"/>
      <c r="L889" s="74"/>
      <c r="Q889" s="3"/>
      <c r="S889" s="86"/>
    </row>
    <row r="890" spans="4:19" ht="21" customHeight="1">
      <c r="D890" s="3"/>
      <c r="E890" s="3"/>
      <c r="F890" s="3"/>
      <c r="G890" s="3"/>
      <c r="H890" s="3"/>
      <c r="I890" s="3"/>
      <c r="J890" s="3"/>
      <c r="K890" s="73"/>
      <c r="L890" s="74"/>
      <c r="Q890" s="3"/>
      <c r="S890" s="86"/>
    </row>
    <row r="891" spans="4:19" ht="21" customHeight="1">
      <c r="D891" s="3"/>
      <c r="E891" s="3"/>
      <c r="F891" s="3"/>
      <c r="G891" s="3"/>
      <c r="H891" s="3"/>
      <c r="I891" s="3"/>
      <c r="J891" s="3"/>
      <c r="K891" s="73"/>
      <c r="L891" s="74"/>
      <c r="Q891" s="3"/>
      <c r="S891" s="86"/>
    </row>
    <row r="892" spans="4:19" ht="21" customHeight="1">
      <c r="D892" s="3"/>
      <c r="E892" s="3"/>
      <c r="F892" s="3"/>
      <c r="G892" s="3"/>
      <c r="H892" s="3"/>
      <c r="I892" s="3"/>
      <c r="J892" s="3"/>
      <c r="K892" s="73"/>
      <c r="L892" s="74"/>
      <c r="Q892" s="3"/>
      <c r="S892" s="86"/>
    </row>
    <row r="893" spans="4:19" ht="21" customHeight="1">
      <c r="D893" s="3"/>
      <c r="E893" s="3"/>
      <c r="F893" s="3"/>
      <c r="G893" s="3"/>
      <c r="H893" s="3"/>
      <c r="I893" s="3"/>
      <c r="J893" s="3"/>
      <c r="K893" s="73"/>
      <c r="L893" s="74"/>
      <c r="Q893" s="3"/>
      <c r="S893" s="86"/>
    </row>
    <row r="894" spans="4:19" ht="21" customHeight="1">
      <c r="D894" s="3"/>
      <c r="E894" s="3"/>
      <c r="F894" s="3"/>
      <c r="G894" s="3"/>
      <c r="H894" s="3"/>
      <c r="I894" s="3"/>
      <c r="J894" s="3"/>
      <c r="K894" s="73"/>
      <c r="L894" s="74"/>
      <c r="Q894" s="3"/>
      <c r="S894" s="86"/>
    </row>
    <row r="895" spans="4:19" ht="21" customHeight="1">
      <c r="D895" s="3"/>
      <c r="E895" s="3"/>
      <c r="F895" s="3"/>
      <c r="G895" s="3"/>
      <c r="H895" s="3"/>
      <c r="I895" s="3"/>
      <c r="J895" s="3"/>
      <c r="K895" s="73"/>
      <c r="L895" s="74"/>
      <c r="Q895" s="3"/>
      <c r="S895" s="86"/>
    </row>
    <row r="896" spans="4:19" ht="21" customHeight="1">
      <c r="D896" s="3"/>
      <c r="E896" s="3"/>
      <c r="F896" s="3"/>
      <c r="G896" s="3"/>
      <c r="H896" s="3"/>
      <c r="I896" s="3"/>
      <c r="J896" s="3"/>
      <c r="K896" s="73"/>
      <c r="L896" s="74"/>
      <c r="Q896" s="3"/>
      <c r="S896" s="86"/>
    </row>
    <row r="897" spans="4:19" ht="21" customHeight="1">
      <c r="D897" s="3"/>
      <c r="E897" s="3"/>
      <c r="F897" s="3"/>
      <c r="G897" s="3"/>
      <c r="H897" s="3"/>
      <c r="I897" s="3"/>
      <c r="J897" s="3"/>
      <c r="K897" s="73"/>
      <c r="L897" s="74"/>
      <c r="Q897" s="3"/>
      <c r="S897" s="86"/>
    </row>
    <row r="898" spans="4:19" ht="21" customHeight="1">
      <c r="D898" s="3"/>
      <c r="E898" s="3"/>
      <c r="F898" s="3"/>
      <c r="G898" s="3"/>
      <c r="H898" s="3"/>
      <c r="I898" s="3"/>
      <c r="J898" s="3"/>
      <c r="K898" s="73"/>
      <c r="L898" s="74"/>
      <c r="Q898" s="3"/>
      <c r="S898" s="86"/>
    </row>
    <row r="899" spans="4:19" ht="21" customHeight="1">
      <c r="D899" s="3"/>
      <c r="E899" s="3"/>
      <c r="F899" s="3"/>
      <c r="G899" s="3"/>
      <c r="H899" s="3"/>
      <c r="I899" s="3"/>
      <c r="J899" s="3"/>
      <c r="K899" s="73"/>
      <c r="L899" s="74"/>
      <c r="Q899" s="3"/>
      <c r="S899" s="86"/>
    </row>
    <row r="900" spans="4:19" ht="21" customHeight="1">
      <c r="D900" s="3"/>
      <c r="E900" s="3"/>
      <c r="F900" s="3"/>
      <c r="G900" s="3"/>
      <c r="H900" s="3"/>
      <c r="I900" s="3"/>
      <c r="J900" s="3"/>
      <c r="K900" s="73"/>
      <c r="L900" s="74"/>
      <c r="Q900" s="3"/>
      <c r="S900" s="86"/>
    </row>
    <row r="901" spans="4:19" ht="21" customHeight="1">
      <c r="D901" s="3"/>
      <c r="E901" s="3"/>
      <c r="F901" s="3"/>
      <c r="G901" s="3"/>
      <c r="H901" s="3"/>
      <c r="I901" s="3"/>
      <c r="J901" s="3"/>
      <c r="K901" s="73"/>
      <c r="L901" s="74"/>
      <c r="Q901" s="3"/>
      <c r="S901" s="86"/>
    </row>
    <row r="902" spans="4:19" ht="21" customHeight="1">
      <c r="D902" s="3"/>
      <c r="E902" s="3"/>
      <c r="F902" s="3"/>
      <c r="G902" s="3"/>
      <c r="H902" s="3"/>
      <c r="I902" s="3"/>
      <c r="J902" s="3"/>
      <c r="K902" s="73"/>
      <c r="L902" s="74"/>
      <c r="Q902" s="3"/>
      <c r="S902" s="86"/>
    </row>
    <row r="903" spans="4:19" ht="21" customHeight="1">
      <c r="D903" s="3"/>
      <c r="E903" s="3"/>
      <c r="F903" s="3"/>
      <c r="G903" s="3"/>
      <c r="H903" s="3"/>
      <c r="I903" s="3"/>
      <c r="J903" s="3"/>
      <c r="K903" s="73"/>
      <c r="L903" s="74"/>
      <c r="Q903" s="3"/>
      <c r="S903" s="86"/>
    </row>
    <row r="904" spans="4:19" ht="21" customHeight="1">
      <c r="D904" s="3"/>
      <c r="E904" s="3"/>
      <c r="F904" s="3"/>
      <c r="G904" s="3"/>
      <c r="H904" s="3"/>
      <c r="I904" s="3"/>
      <c r="J904" s="3"/>
      <c r="K904" s="73"/>
      <c r="L904" s="74"/>
      <c r="Q904" s="3"/>
      <c r="S904" s="86"/>
    </row>
    <row r="905" spans="4:19" ht="21" customHeight="1">
      <c r="D905" s="3"/>
      <c r="E905" s="3"/>
      <c r="F905" s="3"/>
      <c r="G905" s="3"/>
      <c r="H905" s="3"/>
      <c r="I905" s="3"/>
      <c r="J905" s="3"/>
      <c r="K905" s="73"/>
      <c r="L905" s="74"/>
      <c r="Q905" s="3"/>
      <c r="S905" s="86"/>
    </row>
    <row r="906" spans="4:19" ht="21" customHeight="1">
      <c r="D906" s="3"/>
      <c r="E906" s="3"/>
      <c r="F906" s="3"/>
      <c r="G906" s="3"/>
      <c r="H906" s="3"/>
      <c r="I906" s="3"/>
      <c r="J906" s="3"/>
      <c r="K906" s="73"/>
      <c r="L906" s="74"/>
      <c r="Q906" s="3"/>
      <c r="S906" s="86"/>
    </row>
    <row r="907" spans="4:19" ht="21" customHeight="1">
      <c r="D907" s="3"/>
      <c r="E907" s="3"/>
      <c r="F907" s="3"/>
      <c r="G907" s="3"/>
      <c r="H907" s="3"/>
      <c r="I907" s="3"/>
      <c r="J907" s="3"/>
      <c r="K907" s="73"/>
      <c r="L907" s="74"/>
      <c r="Q907" s="3"/>
      <c r="S907" s="86"/>
    </row>
    <row r="908" spans="4:19" ht="21" customHeight="1">
      <c r="D908" s="3"/>
      <c r="E908" s="3"/>
      <c r="F908" s="3"/>
      <c r="G908" s="3"/>
      <c r="H908" s="3"/>
      <c r="I908" s="3"/>
      <c r="J908" s="3"/>
      <c r="K908" s="73"/>
      <c r="L908" s="74"/>
      <c r="Q908" s="3"/>
      <c r="S908" s="86"/>
    </row>
    <row r="909" spans="4:19" ht="21" customHeight="1">
      <c r="D909" s="3"/>
      <c r="E909" s="3"/>
      <c r="F909" s="3"/>
      <c r="G909" s="3"/>
      <c r="H909" s="3"/>
      <c r="I909" s="3"/>
      <c r="J909" s="3"/>
      <c r="K909" s="73"/>
      <c r="L909" s="74"/>
      <c r="Q909" s="3"/>
      <c r="S909" s="86"/>
    </row>
    <row r="910" spans="4:19" ht="21" customHeight="1">
      <c r="D910" s="3"/>
      <c r="E910" s="3"/>
      <c r="F910" s="3"/>
      <c r="G910" s="3"/>
      <c r="H910" s="3"/>
      <c r="I910" s="3"/>
      <c r="J910" s="3"/>
      <c r="K910" s="73"/>
      <c r="L910" s="74"/>
      <c r="Q910" s="3"/>
      <c r="S910" s="86"/>
    </row>
    <row r="911" spans="4:19" ht="21" customHeight="1">
      <c r="D911" s="3"/>
      <c r="E911" s="3"/>
      <c r="F911" s="3"/>
      <c r="G911" s="3"/>
      <c r="H911" s="3"/>
      <c r="I911" s="3"/>
      <c r="J911" s="3"/>
      <c r="K911" s="73"/>
      <c r="L911" s="74"/>
      <c r="Q911" s="3"/>
      <c r="S911" s="86"/>
    </row>
    <row r="912" spans="4:19" ht="21" customHeight="1">
      <c r="D912" s="3"/>
      <c r="E912" s="3"/>
      <c r="F912" s="3"/>
      <c r="G912" s="3"/>
      <c r="H912" s="3"/>
      <c r="I912" s="3"/>
      <c r="J912" s="3"/>
      <c r="K912" s="73"/>
      <c r="L912" s="74"/>
      <c r="Q912" s="3"/>
      <c r="S912" s="86"/>
    </row>
    <row r="913" spans="4:19" ht="21" customHeight="1">
      <c r="D913" s="3"/>
      <c r="E913" s="3"/>
      <c r="F913" s="3"/>
      <c r="G913" s="3"/>
      <c r="H913" s="3"/>
      <c r="I913" s="3"/>
      <c r="J913" s="3"/>
      <c r="K913" s="73"/>
      <c r="L913" s="74"/>
      <c r="Q913" s="3"/>
      <c r="S913" s="86"/>
    </row>
    <row r="914" spans="4:19" ht="21" customHeight="1">
      <c r="D914" s="3"/>
      <c r="E914" s="3"/>
      <c r="F914" s="3"/>
      <c r="G914" s="3"/>
      <c r="H914" s="3"/>
      <c r="I914" s="3"/>
      <c r="J914" s="3"/>
      <c r="K914" s="73"/>
      <c r="L914" s="74"/>
      <c r="Q914" s="3"/>
      <c r="S914" s="86"/>
    </row>
    <row r="915" spans="4:19" ht="21" customHeight="1">
      <c r="D915" s="3"/>
      <c r="E915" s="3"/>
      <c r="F915" s="3"/>
      <c r="G915" s="3"/>
      <c r="H915" s="3"/>
      <c r="I915" s="3"/>
      <c r="J915" s="3"/>
      <c r="K915" s="73"/>
      <c r="L915" s="74"/>
      <c r="Q915" s="3"/>
      <c r="S915" s="86"/>
    </row>
    <row r="916" spans="4:19" ht="21" customHeight="1">
      <c r="D916" s="3"/>
      <c r="E916" s="3"/>
      <c r="F916" s="3"/>
      <c r="G916" s="3"/>
      <c r="H916" s="3"/>
      <c r="I916" s="3"/>
      <c r="J916" s="3"/>
      <c r="K916" s="73"/>
      <c r="L916" s="74"/>
      <c r="Q916" s="3"/>
      <c r="S916" s="86"/>
    </row>
    <row r="917" spans="4:19" ht="21" customHeight="1">
      <c r="D917" s="3"/>
      <c r="E917" s="3"/>
      <c r="F917" s="3"/>
      <c r="G917" s="3"/>
      <c r="H917" s="3"/>
      <c r="I917" s="3"/>
      <c r="J917" s="3"/>
      <c r="K917" s="73"/>
      <c r="L917" s="74"/>
      <c r="Q917" s="3"/>
      <c r="S917" s="86"/>
    </row>
    <row r="918" spans="4:19" ht="21" customHeight="1">
      <c r="D918" s="3"/>
      <c r="E918" s="3"/>
      <c r="F918" s="3"/>
      <c r="G918" s="3"/>
      <c r="H918" s="3"/>
      <c r="I918" s="3"/>
      <c r="J918" s="3"/>
      <c r="K918" s="73"/>
      <c r="L918" s="74"/>
      <c r="Q918" s="3"/>
      <c r="S918" s="86"/>
    </row>
    <row r="919" spans="4:19" ht="21" customHeight="1">
      <c r="D919" s="3"/>
      <c r="E919" s="3"/>
      <c r="F919" s="3"/>
      <c r="G919" s="3"/>
      <c r="H919" s="3"/>
      <c r="I919" s="3"/>
      <c r="J919" s="3"/>
      <c r="K919" s="73"/>
      <c r="L919" s="74"/>
      <c r="Q919" s="3"/>
      <c r="S919" s="86"/>
    </row>
    <row r="920" spans="4:19" ht="21" customHeight="1">
      <c r="D920" s="3"/>
      <c r="E920" s="3"/>
      <c r="F920" s="3"/>
      <c r="G920" s="3"/>
      <c r="H920" s="3"/>
      <c r="I920" s="3"/>
      <c r="J920" s="3"/>
      <c r="K920" s="73"/>
      <c r="L920" s="74"/>
      <c r="Q920" s="3"/>
      <c r="S920" s="86"/>
    </row>
    <row r="921" spans="4:19" ht="21" customHeight="1">
      <c r="D921" s="3"/>
      <c r="E921" s="3"/>
      <c r="F921" s="3"/>
      <c r="G921" s="3"/>
      <c r="H921" s="3"/>
      <c r="I921" s="3"/>
      <c r="J921" s="3"/>
      <c r="K921" s="73"/>
      <c r="L921" s="74"/>
      <c r="Q921" s="3"/>
      <c r="S921" s="86"/>
    </row>
    <row r="922" spans="4:19" ht="21" customHeight="1">
      <c r="D922" s="3"/>
      <c r="E922" s="3"/>
      <c r="F922" s="3"/>
      <c r="G922" s="3"/>
      <c r="H922" s="3"/>
      <c r="I922" s="3"/>
      <c r="J922" s="3"/>
      <c r="K922" s="73"/>
      <c r="L922" s="74"/>
      <c r="Q922" s="3"/>
      <c r="S922" s="86"/>
    </row>
    <row r="923" spans="4:19" ht="21" customHeight="1">
      <c r="D923" s="3"/>
      <c r="E923" s="3"/>
      <c r="F923" s="3"/>
      <c r="G923" s="3"/>
      <c r="H923" s="3"/>
      <c r="I923" s="3"/>
      <c r="J923" s="3"/>
      <c r="K923" s="73"/>
      <c r="L923" s="74"/>
      <c r="Q923" s="3"/>
      <c r="S923" s="86"/>
    </row>
    <row r="924" spans="4:19" ht="21" customHeight="1">
      <c r="D924" s="3"/>
      <c r="E924" s="3"/>
      <c r="F924" s="3"/>
      <c r="G924" s="3"/>
      <c r="H924" s="3"/>
      <c r="I924" s="3"/>
      <c r="J924" s="3"/>
      <c r="K924" s="73"/>
      <c r="L924" s="74"/>
      <c r="Q924" s="3"/>
      <c r="S924" s="86"/>
    </row>
    <row r="925" spans="4:19" ht="21" customHeight="1">
      <c r="D925" s="3"/>
      <c r="E925" s="3"/>
      <c r="F925" s="3"/>
      <c r="G925" s="3"/>
      <c r="H925" s="3"/>
      <c r="I925" s="3"/>
      <c r="J925" s="3"/>
      <c r="K925" s="73"/>
      <c r="L925" s="74"/>
      <c r="Q925" s="3"/>
      <c r="S925" s="86"/>
    </row>
    <row r="926" spans="4:19" ht="21" customHeight="1">
      <c r="D926" s="3"/>
      <c r="E926" s="3"/>
      <c r="F926" s="3"/>
      <c r="G926" s="3"/>
      <c r="H926" s="3"/>
      <c r="I926" s="3"/>
      <c r="J926" s="3"/>
      <c r="K926" s="73"/>
      <c r="L926" s="74"/>
      <c r="Q926" s="3"/>
      <c r="S926" s="86"/>
    </row>
    <row r="927" spans="4:19" ht="21" customHeight="1">
      <c r="D927" s="3"/>
      <c r="E927" s="3"/>
      <c r="F927" s="3"/>
      <c r="G927" s="3"/>
      <c r="H927" s="3"/>
      <c r="I927" s="3"/>
      <c r="J927" s="3"/>
      <c r="K927" s="73"/>
      <c r="L927" s="74"/>
      <c r="Q927" s="3"/>
      <c r="S927" s="86"/>
    </row>
    <row r="928" spans="4:19" ht="21" customHeight="1">
      <c r="D928" s="3"/>
      <c r="E928" s="3"/>
      <c r="F928" s="3"/>
      <c r="G928" s="3"/>
      <c r="H928" s="3"/>
      <c r="I928" s="3"/>
      <c r="J928" s="3"/>
      <c r="K928" s="73"/>
      <c r="L928" s="74"/>
      <c r="Q928" s="3"/>
      <c r="S928" s="86"/>
    </row>
    <row r="929" spans="4:19" ht="21" customHeight="1">
      <c r="D929" s="3"/>
      <c r="E929" s="3"/>
      <c r="F929" s="3"/>
      <c r="G929" s="3"/>
      <c r="H929" s="3"/>
      <c r="I929" s="3"/>
      <c r="J929" s="3"/>
      <c r="K929" s="73"/>
      <c r="L929" s="74"/>
      <c r="Q929" s="3"/>
      <c r="S929" s="86"/>
    </row>
    <row r="930" spans="4:19" ht="21" customHeight="1">
      <c r="D930" s="3"/>
      <c r="E930" s="3"/>
      <c r="F930" s="3"/>
      <c r="G930" s="3"/>
      <c r="H930" s="3"/>
      <c r="I930" s="3"/>
      <c r="J930" s="3"/>
      <c r="K930" s="73"/>
      <c r="L930" s="74"/>
      <c r="Q930" s="3"/>
      <c r="S930" s="86"/>
    </row>
    <row r="931" spans="4:19" ht="21" customHeight="1">
      <c r="D931" s="3"/>
      <c r="E931" s="3"/>
      <c r="F931" s="3"/>
      <c r="G931" s="3"/>
      <c r="H931" s="3"/>
      <c r="I931" s="3"/>
      <c r="J931" s="3"/>
      <c r="K931" s="73"/>
      <c r="L931" s="74"/>
      <c r="Q931" s="3"/>
      <c r="S931" s="86"/>
    </row>
    <row r="932" spans="4:19" ht="21" customHeight="1">
      <c r="D932" s="3"/>
      <c r="E932" s="3"/>
      <c r="F932" s="3"/>
      <c r="G932" s="3"/>
      <c r="H932" s="3"/>
      <c r="I932" s="3"/>
      <c r="J932" s="3"/>
      <c r="K932" s="73"/>
      <c r="L932" s="74"/>
      <c r="Q932" s="3"/>
      <c r="S932" s="86"/>
    </row>
    <row r="933" spans="4:19" ht="21" customHeight="1">
      <c r="D933" s="3"/>
      <c r="E933" s="3"/>
      <c r="F933" s="3"/>
      <c r="G933" s="3"/>
      <c r="H933" s="3"/>
      <c r="I933" s="3"/>
      <c r="J933" s="3"/>
      <c r="K933" s="73"/>
      <c r="L933" s="74"/>
      <c r="Q933" s="3"/>
      <c r="S933" s="86"/>
    </row>
    <row r="934" spans="4:19" ht="21" customHeight="1">
      <c r="D934" s="3"/>
      <c r="E934" s="3"/>
      <c r="F934" s="3"/>
      <c r="G934" s="3"/>
      <c r="H934" s="3"/>
      <c r="I934" s="3"/>
      <c r="J934" s="3"/>
      <c r="K934" s="73"/>
      <c r="L934" s="74"/>
      <c r="Q934" s="3"/>
      <c r="S934" s="86"/>
    </row>
    <row r="935" spans="4:19" ht="21" customHeight="1">
      <c r="D935" s="3"/>
      <c r="E935" s="3"/>
      <c r="F935" s="3"/>
      <c r="G935" s="3"/>
      <c r="H935" s="3"/>
      <c r="I935" s="3"/>
      <c r="J935" s="3"/>
      <c r="K935" s="73"/>
      <c r="L935" s="74"/>
      <c r="Q935" s="3"/>
      <c r="S935" s="86"/>
    </row>
    <row r="936" spans="4:19" ht="21" customHeight="1">
      <c r="D936" s="3"/>
      <c r="E936" s="3"/>
      <c r="F936" s="3"/>
      <c r="G936" s="3"/>
      <c r="H936" s="3"/>
      <c r="I936" s="3"/>
      <c r="J936" s="3"/>
      <c r="K936" s="73"/>
      <c r="L936" s="74"/>
      <c r="Q936" s="3"/>
      <c r="S936" s="86"/>
    </row>
    <row r="937" spans="4:19" ht="21" customHeight="1">
      <c r="D937" s="3"/>
      <c r="E937" s="3"/>
      <c r="F937" s="3"/>
      <c r="G937" s="3"/>
      <c r="H937" s="3"/>
      <c r="I937" s="3"/>
      <c r="J937" s="3"/>
      <c r="K937" s="73"/>
      <c r="L937" s="74"/>
      <c r="Q937" s="3"/>
      <c r="S937" s="86"/>
    </row>
    <row r="938" spans="4:19" ht="21" customHeight="1">
      <c r="D938" s="3"/>
      <c r="E938" s="3"/>
      <c r="F938" s="3"/>
      <c r="G938" s="3"/>
      <c r="H938" s="3"/>
      <c r="I938" s="3"/>
      <c r="J938" s="3"/>
      <c r="K938" s="73"/>
      <c r="L938" s="74"/>
      <c r="Q938" s="3"/>
      <c r="S938" s="86"/>
    </row>
    <row r="939" spans="4:19" ht="21" customHeight="1">
      <c r="D939" s="3"/>
      <c r="E939" s="3"/>
      <c r="F939" s="3"/>
      <c r="G939" s="3"/>
      <c r="H939" s="3"/>
      <c r="I939" s="3"/>
      <c r="J939" s="3"/>
      <c r="K939" s="73"/>
      <c r="L939" s="74"/>
      <c r="Q939" s="3"/>
      <c r="S939" s="86"/>
    </row>
    <row r="940" spans="4:19" ht="21" customHeight="1">
      <c r="D940" s="3"/>
      <c r="E940" s="3"/>
      <c r="F940" s="3"/>
      <c r="G940" s="3"/>
      <c r="H940" s="3"/>
      <c r="I940" s="3"/>
      <c r="J940" s="3"/>
      <c r="K940" s="73"/>
      <c r="L940" s="74"/>
      <c r="Q940" s="3"/>
      <c r="S940" s="86"/>
    </row>
    <row r="941" spans="4:19" ht="21" customHeight="1">
      <c r="D941" s="3"/>
      <c r="E941" s="3"/>
      <c r="F941" s="3"/>
      <c r="G941" s="3"/>
      <c r="H941" s="3"/>
      <c r="I941" s="3"/>
      <c r="J941" s="3"/>
      <c r="K941" s="73"/>
      <c r="L941" s="74"/>
      <c r="Q941" s="3"/>
      <c r="S941" s="86"/>
    </row>
    <row r="942" spans="4:19" ht="21" customHeight="1">
      <c r="D942" s="3"/>
      <c r="E942" s="3"/>
      <c r="F942" s="3"/>
      <c r="G942" s="3"/>
      <c r="H942" s="3"/>
      <c r="I942" s="3"/>
      <c r="J942" s="3"/>
      <c r="K942" s="73"/>
      <c r="L942" s="74"/>
      <c r="Q942" s="3"/>
      <c r="S942" s="86"/>
    </row>
    <row r="943" spans="4:19" ht="21" customHeight="1">
      <c r="D943" s="3"/>
      <c r="E943" s="3"/>
      <c r="F943" s="3"/>
      <c r="G943" s="3"/>
      <c r="H943" s="3"/>
      <c r="I943" s="3"/>
      <c r="J943" s="3"/>
      <c r="K943" s="73"/>
      <c r="L943" s="74"/>
      <c r="Q943" s="3"/>
      <c r="S943" s="86"/>
    </row>
    <row r="944" spans="4:19" ht="21" customHeight="1">
      <c r="D944" s="3"/>
      <c r="E944" s="3"/>
      <c r="F944" s="3"/>
      <c r="G944" s="3"/>
      <c r="H944" s="3"/>
      <c r="I944" s="3"/>
      <c r="J944" s="3"/>
      <c r="K944" s="73"/>
      <c r="L944" s="74"/>
      <c r="Q944" s="3"/>
      <c r="S944" s="86"/>
    </row>
    <row r="945" spans="4:19" ht="21" customHeight="1">
      <c r="D945" s="3"/>
      <c r="E945" s="3"/>
      <c r="F945" s="3"/>
      <c r="G945" s="3"/>
      <c r="H945" s="3"/>
      <c r="I945" s="3"/>
      <c r="J945" s="3"/>
      <c r="K945" s="73"/>
      <c r="L945" s="74"/>
      <c r="Q945" s="3"/>
      <c r="S945" s="86"/>
    </row>
    <row r="946" spans="4:19" ht="21" customHeight="1">
      <c r="D946" s="3"/>
      <c r="E946" s="3"/>
      <c r="F946" s="3"/>
      <c r="G946" s="3"/>
      <c r="H946" s="3"/>
      <c r="I946" s="3"/>
      <c r="J946" s="3"/>
      <c r="K946" s="73"/>
      <c r="L946" s="74"/>
      <c r="Q946" s="3"/>
      <c r="S946" s="86"/>
    </row>
    <row r="947" spans="4:19" ht="21" customHeight="1">
      <c r="D947" s="3"/>
      <c r="E947" s="3"/>
      <c r="F947" s="3"/>
      <c r="G947" s="3"/>
      <c r="H947" s="3"/>
      <c r="I947" s="3"/>
      <c r="J947" s="3"/>
      <c r="K947" s="73"/>
      <c r="L947" s="74"/>
      <c r="Q947" s="3"/>
      <c r="S947" s="86"/>
    </row>
    <row r="948" spans="4:19" ht="21" customHeight="1">
      <c r="D948" s="3"/>
      <c r="E948" s="3"/>
      <c r="F948" s="3"/>
      <c r="G948" s="3"/>
      <c r="H948" s="3"/>
      <c r="I948" s="3"/>
      <c r="J948" s="3"/>
      <c r="K948" s="73"/>
      <c r="L948" s="74"/>
      <c r="Q948" s="3"/>
      <c r="S948" s="86"/>
    </row>
    <row r="949" spans="4:19" ht="21" customHeight="1">
      <c r="D949" s="3"/>
      <c r="E949" s="3"/>
      <c r="F949" s="3"/>
      <c r="G949" s="3"/>
      <c r="H949" s="3"/>
      <c r="I949" s="3"/>
      <c r="J949" s="3"/>
      <c r="K949" s="73"/>
      <c r="L949" s="74"/>
      <c r="Q949" s="3"/>
      <c r="S949" s="86"/>
    </row>
    <row r="950" spans="4:19" ht="21" customHeight="1">
      <c r="D950" s="3"/>
      <c r="E950" s="3"/>
      <c r="F950" s="3"/>
      <c r="G950" s="3"/>
      <c r="H950" s="3"/>
      <c r="I950" s="3"/>
      <c r="J950" s="3"/>
      <c r="K950" s="73"/>
      <c r="L950" s="74"/>
      <c r="Q950" s="3"/>
      <c r="S950" s="86"/>
    </row>
    <row r="951" spans="4:19" ht="21" customHeight="1">
      <c r="D951" s="3"/>
      <c r="E951" s="3"/>
      <c r="F951" s="3"/>
      <c r="G951" s="3"/>
      <c r="H951" s="3"/>
      <c r="I951" s="3"/>
      <c r="J951" s="3"/>
      <c r="K951" s="73"/>
      <c r="L951" s="74"/>
      <c r="Q951" s="3"/>
      <c r="S951" s="86"/>
    </row>
    <row r="952" spans="4:19" ht="21" customHeight="1">
      <c r="D952" s="3"/>
      <c r="E952" s="3"/>
      <c r="F952" s="3"/>
      <c r="G952" s="3"/>
      <c r="H952" s="3"/>
      <c r="I952" s="3"/>
      <c r="J952" s="3"/>
      <c r="K952" s="73"/>
      <c r="L952" s="74"/>
      <c r="Q952" s="3"/>
      <c r="S952" s="86"/>
    </row>
    <row r="953" spans="4:19" ht="21" customHeight="1">
      <c r="D953" s="3"/>
      <c r="E953" s="3"/>
      <c r="F953" s="3"/>
      <c r="G953" s="3"/>
      <c r="H953" s="3"/>
      <c r="I953" s="3"/>
      <c r="J953" s="3"/>
      <c r="K953" s="73"/>
      <c r="L953" s="74"/>
      <c r="Q953" s="3"/>
      <c r="S953" s="86"/>
    </row>
    <row r="954" spans="4:19" ht="21" customHeight="1">
      <c r="D954" s="3"/>
      <c r="E954" s="3"/>
      <c r="F954" s="3"/>
      <c r="G954" s="3"/>
      <c r="H954" s="3"/>
      <c r="I954" s="3"/>
      <c r="J954" s="3"/>
      <c r="K954" s="73"/>
      <c r="L954" s="74"/>
      <c r="Q954" s="3"/>
      <c r="S954" s="86"/>
    </row>
    <row r="955" spans="4:19" ht="21" customHeight="1">
      <c r="D955" s="3"/>
      <c r="E955" s="3"/>
      <c r="F955" s="3"/>
      <c r="G955" s="3"/>
      <c r="H955" s="3"/>
      <c r="I955" s="3"/>
      <c r="J955" s="3"/>
      <c r="K955" s="73"/>
      <c r="L955" s="74"/>
      <c r="Q955" s="3"/>
      <c r="S955" s="86"/>
    </row>
    <row r="956" spans="4:19" ht="21" customHeight="1">
      <c r="D956" s="3"/>
      <c r="E956" s="3"/>
      <c r="F956" s="3"/>
      <c r="G956" s="3"/>
      <c r="H956" s="3"/>
      <c r="I956" s="3"/>
      <c r="J956" s="3"/>
      <c r="K956" s="73"/>
      <c r="L956" s="74"/>
      <c r="Q956" s="3"/>
      <c r="S956" s="86"/>
    </row>
    <row r="957" spans="4:19" ht="21" customHeight="1">
      <c r="D957" s="3"/>
      <c r="E957" s="3"/>
      <c r="F957" s="3"/>
      <c r="G957" s="3"/>
      <c r="H957" s="3"/>
      <c r="I957" s="3"/>
      <c r="J957" s="3"/>
      <c r="K957" s="73"/>
      <c r="L957" s="74"/>
      <c r="Q957" s="3"/>
      <c r="S957" s="86"/>
    </row>
    <row r="958" spans="4:19" ht="21" customHeight="1">
      <c r="D958" s="3"/>
      <c r="E958" s="3"/>
      <c r="F958" s="3"/>
      <c r="G958" s="3"/>
      <c r="H958" s="3"/>
      <c r="I958" s="3"/>
      <c r="J958" s="3"/>
      <c r="K958" s="73"/>
      <c r="L958" s="74"/>
      <c r="Q958" s="3"/>
      <c r="S958" s="86"/>
    </row>
    <row r="959" spans="4:19" ht="21" customHeight="1">
      <c r="D959" s="3"/>
      <c r="E959" s="3"/>
      <c r="F959" s="3"/>
      <c r="G959" s="3"/>
      <c r="H959" s="3"/>
      <c r="I959" s="3"/>
      <c r="J959" s="3"/>
      <c r="K959" s="73"/>
      <c r="L959" s="74"/>
      <c r="Q959" s="3"/>
      <c r="S959" s="86"/>
    </row>
    <row r="960" spans="4:19" ht="21" customHeight="1">
      <c r="D960" s="3"/>
      <c r="E960" s="3"/>
      <c r="F960" s="3"/>
      <c r="G960" s="3"/>
      <c r="H960" s="3"/>
      <c r="I960" s="3"/>
      <c r="J960" s="3"/>
      <c r="K960" s="73"/>
      <c r="L960" s="74"/>
      <c r="Q960" s="3"/>
      <c r="S960" s="86"/>
    </row>
    <row r="961" spans="4:19" ht="21" customHeight="1">
      <c r="D961" s="3"/>
      <c r="E961" s="3"/>
      <c r="F961" s="3"/>
      <c r="G961" s="3"/>
      <c r="H961" s="3"/>
      <c r="I961" s="3"/>
      <c r="J961" s="3"/>
      <c r="K961" s="73"/>
      <c r="L961" s="74"/>
      <c r="Q961" s="3"/>
      <c r="S961" s="86"/>
    </row>
    <row r="962" spans="4:19" ht="21" customHeight="1">
      <c r="D962" s="3"/>
      <c r="E962" s="3"/>
      <c r="F962" s="3"/>
      <c r="G962" s="3"/>
      <c r="H962" s="3"/>
      <c r="I962" s="3"/>
      <c r="J962" s="3"/>
      <c r="K962" s="73"/>
      <c r="L962" s="74"/>
      <c r="Q962" s="3"/>
      <c r="S962" s="86"/>
    </row>
    <row r="963" spans="4:19" ht="21" customHeight="1">
      <c r="D963" s="3"/>
      <c r="E963" s="3"/>
      <c r="F963" s="3"/>
      <c r="G963" s="3"/>
      <c r="H963" s="3"/>
      <c r="I963" s="3"/>
      <c r="J963" s="3"/>
      <c r="K963" s="73"/>
      <c r="L963" s="74"/>
      <c r="Q963" s="3"/>
      <c r="S963" s="86"/>
    </row>
    <row r="964" spans="4:19" ht="21" customHeight="1">
      <c r="D964" s="3"/>
      <c r="E964" s="3"/>
      <c r="F964" s="3"/>
      <c r="G964" s="3"/>
      <c r="H964" s="3"/>
      <c r="I964" s="3"/>
      <c r="J964" s="3"/>
      <c r="K964" s="73"/>
      <c r="L964" s="74"/>
      <c r="Q964" s="3"/>
      <c r="S964" s="86"/>
    </row>
    <row r="965" spans="4:19" ht="21" customHeight="1">
      <c r="D965" s="3"/>
      <c r="E965" s="3"/>
      <c r="F965" s="3"/>
      <c r="G965" s="3"/>
      <c r="H965" s="3"/>
      <c r="I965" s="3"/>
      <c r="J965" s="3"/>
      <c r="K965" s="73"/>
      <c r="L965" s="74"/>
      <c r="Q965" s="3"/>
      <c r="S965" s="86"/>
    </row>
    <row r="966" spans="4:19" ht="21" customHeight="1">
      <c r="D966" s="3"/>
      <c r="E966" s="3"/>
      <c r="F966" s="3"/>
      <c r="G966" s="3"/>
      <c r="H966" s="3"/>
      <c r="I966" s="3"/>
      <c r="J966" s="3"/>
      <c r="K966" s="73"/>
      <c r="L966" s="74"/>
      <c r="Q966" s="3"/>
      <c r="S966" s="86"/>
    </row>
    <row r="967" spans="4:19" ht="21" customHeight="1">
      <c r="D967" s="3"/>
      <c r="E967" s="3"/>
      <c r="F967" s="3"/>
      <c r="G967" s="3"/>
      <c r="H967" s="3"/>
      <c r="I967" s="3"/>
      <c r="J967" s="3"/>
      <c r="K967" s="73"/>
      <c r="L967" s="74"/>
      <c r="Q967" s="3"/>
      <c r="S967" s="86"/>
    </row>
    <row r="968" spans="4:19" ht="21" customHeight="1">
      <c r="D968" s="3"/>
      <c r="E968" s="3"/>
      <c r="F968" s="3"/>
      <c r="G968" s="3"/>
      <c r="H968" s="3"/>
      <c r="I968" s="3"/>
      <c r="J968" s="3"/>
      <c r="K968" s="73"/>
      <c r="L968" s="74"/>
      <c r="Q968" s="3"/>
      <c r="S968" s="86"/>
    </row>
    <row r="969" spans="4:19" ht="21" customHeight="1">
      <c r="D969" s="3"/>
      <c r="E969" s="3"/>
      <c r="F969" s="3"/>
      <c r="G969" s="3"/>
      <c r="H969" s="3"/>
      <c r="I969" s="3"/>
      <c r="J969" s="3"/>
      <c r="K969" s="73"/>
      <c r="L969" s="74"/>
      <c r="Q969" s="3"/>
      <c r="S969" s="86"/>
    </row>
    <row r="970" spans="4:19" ht="21" customHeight="1">
      <c r="D970" s="3"/>
      <c r="E970" s="3"/>
      <c r="F970" s="3"/>
      <c r="G970" s="3"/>
      <c r="H970" s="3"/>
      <c r="I970" s="3"/>
      <c r="J970" s="3"/>
      <c r="K970" s="73"/>
      <c r="L970" s="74"/>
      <c r="Q970" s="3"/>
      <c r="S970" s="86"/>
    </row>
    <row r="971" spans="4:19" ht="21" customHeight="1">
      <c r="D971" s="3"/>
      <c r="E971" s="3"/>
      <c r="F971" s="3"/>
      <c r="G971" s="3"/>
      <c r="H971" s="3"/>
      <c r="I971" s="3"/>
      <c r="J971" s="3"/>
      <c r="K971" s="73"/>
      <c r="L971" s="74"/>
      <c r="Q971" s="3"/>
      <c r="S971" s="86"/>
    </row>
    <row r="972" spans="4:19" ht="21" customHeight="1">
      <c r="D972" s="3"/>
      <c r="E972" s="3"/>
      <c r="F972" s="3"/>
      <c r="G972" s="3"/>
      <c r="H972" s="3"/>
      <c r="I972" s="3"/>
      <c r="J972" s="3"/>
      <c r="K972" s="73"/>
      <c r="L972" s="74"/>
      <c r="Q972" s="3"/>
      <c r="S972" s="86"/>
    </row>
    <row r="973" spans="4:19" ht="21" customHeight="1">
      <c r="D973" s="3"/>
      <c r="E973" s="3"/>
      <c r="F973" s="3"/>
      <c r="G973" s="3"/>
      <c r="H973" s="3"/>
      <c r="I973" s="3"/>
      <c r="J973" s="3"/>
      <c r="K973" s="73"/>
      <c r="L973" s="74"/>
      <c r="Q973" s="3"/>
      <c r="S973" s="86"/>
    </row>
    <row r="974" spans="4:19" ht="21" customHeight="1">
      <c r="D974" s="3"/>
      <c r="E974" s="3"/>
      <c r="F974" s="3"/>
      <c r="G974" s="3"/>
      <c r="H974" s="3"/>
      <c r="I974" s="3"/>
      <c r="J974" s="3"/>
      <c r="K974" s="73"/>
      <c r="L974" s="74"/>
      <c r="Q974" s="3"/>
      <c r="S974" s="86"/>
    </row>
    <row r="975" spans="4:19" ht="21" customHeight="1">
      <c r="D975" s="3"/>
      <c r="E975" s="3"/>
      <c r="F975" s="3"/>
      <c r="G975" s="3"/>
      <c r="H975" s="3"/>
      <c r="I975" s="3"/>
      <c r="J975" s="3"/>
      <c r="K975" s="73"/>
      <c r="L975" s="74"/>
      <c r="Q975" s="3"/>
      <c r="S975" s="86"/>
    </row>
    <row r="976" spans="4:19" ht="21" customHeight="1">
      <c r="D976" s="3"/>
      <c r="E976" s="3"/>
      <c r="F976" s="3"/>
      <c r="G976" s="3"/>
      <c r="H976" s="3"/>
      <c r="I976" s="3"/>
      <c r="J976" s="3"/>
      <c r="K976" s="73"/>
      <c r="L976" s="74"/>
      <c r="Q976" s="3"/>
      <c r="S976" s="86"/>
    </row>
    <row r="977" spans="4:19" ht="21" customHeight="1">
      <c r="D977" s="3"/>
      <c r="E977" s="3"/>
      <c r="F977" s="3"/>
      <c r="G977" s="3"/>
      <c r="H977" s="3"/>
      <c r="I977" s="3"/>
      <c r="J977" s="3"/>
      <c r="K977" s="73"/>
      <c r="L977" s="74"/>
      <c r="Q977" s="3"/>
      <c r="S977" s="86"/>
    </row>
    <row r="978" spans="4:19" ht="21" customHeight="1">
      <c r="D978" s="3"/>
      <c r="E978" s="3"/>
      <c r="F978" s="3"/>
      <c r="G978" s="3"/>
      <c r="H978" s="3"/>
      <c r="I978" s="3"/>
      <c r="J978" s="3"/>
      <c r="K978" s="73"/>
      <c r="L978" s="74"/>
      <c r="Q978" s="3"/>
      <c r="S978" s="86"/>
    </row>
    <row r="979" spans="4:19" ht="21" customHeight="1">
      <c r="D979" s="3"/>
      <c r="E979" s="3"/>
      <c r="F979" s="3"/>
      <c r="G979" s="3"/>
      <c r="H979" s="3"/>
      <c r="I979" s="3"/>
      <c r="J979" s="3"/>
      <c r="K979" s="73"/>
      <c r="L979" s="74"/>
      <c r="Q979" s="3"/>
      <c r="S979" s="86"/>
    </row>
    <row r="980" spans="4:19" ht="21" customHeight="1">
      <c r="D980" s="3"/>
      <c r="E980" s="3"/>
      <c r="F980" s="3"/>
      <c r="G980" s="3"/>
      <c r="H980" s="3"/>
      <c r="I980" s="3"/>
      <c r="J980" s="3"/>
      <c r="K980" s="73"/>
      <c r="L980" s="74"/>
      <c r="Q980" s="3"/>
      <c r="S980" s="86"/>
    </row>
    <row r="981" spans="4:19" ht="21" customHeight="1">
      <c r="D981" s="3"/>
      <c r="E981" s="3"/>
      <c r="F981" s="3"/>
      <c r="G981" s="3"/>
      <c r="H981" s="3"/>
      <c r="I981" s="3"/>
      <c r="J981" s="3"/>
      <c r="K981" s="73"/>
      <c r="L981" s="74"/>
      <c r="Q981" s="3"/>
      <c r="S981" s="86"/>
    </row>
    <row r="982" spans="4:19" ht="21" customHeight="1">
      <c r="D982" s="3"/>
      <c r="E982" s="3"/>
      <c r="F982" s="3"/>
      <c r="G982" s="3"/>
      <c r="H982" s="3"/>
      <c r="I982" s="3"/>
      <c r="J982" s="3"/>
      <c r="K982" s="73"/>
      <c r="L982" s="74"/>
      <c r="Q982" s="3"/>
      <c r="S982" s="86"/>
    </row>
    <row r="983" spans="4:19" ht="21" customHeight="1">
      <c r="D983" s="3"/>
      <c r="E983" s="3"/>
      <c r="F983" s="3"/>
      <c r="G983" s="3"/>
      <c r="H983" s="3"/>
      <c r="I983" s="3"/>
      <c r="J983" s="3"/>
      <c r="K983" s="73"/>
      <c r="L983" s="74"/>
      <c r="Q983" s="3"/>
      <c r="S983" s="86"/>
    </row>
    <row r="984" spans="4:19" ht="21" customHeight="1">
      <c r="D984" s="3"/>
      <c r="E984" s="3"/>
      <c r="F984" s="3"/>
      <c r="G984" s="3"/>
      <c r="H984" s="3"/>
      <c r="I984" s="3"/>
      <c r="J984" s="3"/>
      <c r="K984" s="73"/>
      <c r="L984" s="74"/>
      <c r="Q984" s="3"/>
      <c r="S984" s="86"/>
    </row>
    <row r="985" spans="4:19" ht="21" customHeight="1">
      <c r="D985" s="3"/>
      <c r="E985" s="3"/>
      <c r="F985" s="3"/>
      <c r="G985" s="3"/>
      <c r="H985" s="3"/>
      <c r="I985" s="3"/>
      <c r="J985" s="3"/>
      <c r="K985" s="73"/>
      <c r="L985" s="74"/>
      <c r="Q985" s="3"/>
      <c r="S985" s="86"/>
    </row>
    <row r="986" spans="4:19" ht="21" customHeight="1">
      <c r="D986" s="3"/>
      <c r="E986" s="3"/>
      <c r="F986" s="3"/>
      <c r="G986" s="3"/>
      <c r="H986" s="3"/>
      <c r="I986" s="3"/>
      <c r="J986" s="3"/>
      <c r="K986" s="73"/>
      <c r="L986" s="74"/>
      <c r="Q986" s="3"/>
      <c r="S986" s="86"/>
    </row>
    <row r="987" spans="4:19" ht="21" customHeight="1">
      <c r="D987" s="3"/>
      <c r="E987" s="3"/>
      <c r="F987" s="3"/>
      <c r="G987" s="3"/>
      <c r="H987" s="3"/>
      <c r="I987" s="3"/>
      <c r="J987" s="3"/>
      <c r="K987" s="73"/>
      <c r="L987" s="74"/>
      <c r="Q987" s="3"/>
      <c r="S987" s="86"/>
    </row>
    <row r="988" spans="4:19" ht="21" customHeight="1">
      <c r="D988" s="3"/>
      <c r="E988" s="3"/>
      <c r="F988" s="3"/>
      <c r="G988" s="3"/>
      <c r="H988" s="3"/>
      <c r="I988" s="3"/>
      <c r="J988" s="3"/>
      <c r="K988" s="73"/>
      <c r="L988" s="74"/>
      <c r="Q988" s="3"/>
      <c r="S988" s="86"/>
    </row>
    <row r="989" spans="4:19" ht="21" customHeight="1">
      <c r="D989" s="3"/>
      <c r="E989" s="3"/>
      <c r="F989" s="3"/>
      <c r="G989" s="3"/>
      <c r="H989" s="3"/>
      <c r="I989" s="3"/>
      <c r="J989" s="3"/>
      <c r="K989" s="73"/>
      <c r="L989" s="74"/>
      <c r="Q989" s="3"/>
      <c r="S989" s="86"/>
    </row>
    <row r="990" spans="4:19" ht="21" customHeight="1">
      <c r="D990" s="3"/>
      <c r="E990" s="3"/>
      <c r="F990" s="3"/>
      <c r="G990" s="3"/>
      <c r="H990" s="3"/>
      <c r="I990" s="3"/>
      <c r="J990" s="3"/>
      <c r="K990" s="73"/>
      <c r="L990" s="74"/>
      <c r="Q990" s="3"/>
      <c r="S990" s="86"/>
    </row>
    <row r="991" spans="4:19" ht="21" customHeight="1">
      <c r="D991" s="3"/>
      <c r="E991" s="3"/>
      <c r="F991" s="3"/>
      <c r="G991" s="3"/>
      <c r="H991" s="3"/>
      <c r="I991" s="3"/>
      <c r="J991" s="3"/>
      <c r="K991" s="73"/>
      <c r="L991" s="74"/>
      <c r="Q991" s="3"/>
      <c r="S991" s="86"/>
    </row>
    <row r="992" spans="4:19" ht="21" customHeight="1">
      <c r="D992" s="3"/>
      <c r="E992" s="3"/>
      <c r="F992" s="3"/>
      <c r="G992" s="3"/>
      <c r="H992" s="3"/>
      <c r="I992" s="3"/>
      <c r="J992" s="3"/>
      <c r="K992" s="73"/>
      <c r="L992" s="74"/>
      <c r="Q992" s="3"/>
      <c r="S992" s="86"/>
    </row>
    <row r="993" spans="4:19" ht="21" customHeight="1">
      <c r="D993" s="3"/>
      <c r="E993" s="3"/>
      <c r="F993" s="3"/>
      <c r="G993" s="3"/>
      <c r="H993" s="3"/>
      <c r="I993" s="3"/>
      <c r="J993" s="3"/>
      <c r="K993" s="73"/>
      <c r="L993" s="74"/>
      <c r="Q993" s="3"/>
      <c r="S993" s="86"/>
    </row>
    <row r="994" spans="4:19" ht="21" customHeight="1">
      <c r="D994" s="3"/>
      <c r="E994" s="3"/>
      <c r="F994" s="3"/>
      <c r="G994" s="3"/>
      <c r="H994" s="3"/>
      <c r="I994" s="3"/>
      <c r="J994" s="3"/>
      <c r="K994" s="73"/>
      <c r="L994" s="74"/>
      <c r="Q994" s="3"/>
      <c r="S994" s="86"/>
    </row>
    <row r="995" spans="4:19" ht="21" customHeight="1">
      <c r="D995" s="3"/>
      <c r="E995" s="3"/>
      <c r="F995" s="3"/>
      <c r="G995" s="3"/>
      <c r="H995" s="3"/>
      <c r="I995" s="3"/>
      <c r="J995" s="3"/>
      <c r="K995" s="73"/>
      <c r="L995" s="74"/>
      <c r="Q995" s="3"/>
      <c r="S995" s="86"/>
    </row>
    <row r="996" spans="4:19" ht="21" customHeight="1">
      <c r="D996" s="3"/>
      <c r="E996" s="3"/>
      <c r="F996" s="3"/>
      <c r="G996" s="3"/>
      <c r="H996" s="3"/>
      <c r="I996" s="3"/>
      <c r="J996" s="3"/>
      <c r="K996" s="73"/>
      <c r="L996" s="74"/>
      <c r="Q996" s="3"/>
      <c r="S996" s="86"/>
    </row>
    <row r="997" spans="4:19" ht="21" customHeight="1">
      <c r="D997" s="3"/>
      <c r="E997" s="3"/>
      <c r="F997" s="3"/>
      <c r="G997" s="3"/>
      <c r="H997" s="3"/>
      <c r="I997" s="3"/>
      <c r="J997" s="3"/>
      <c r="K997" s="73"/>
      <c r="L997" s="74"/>
      <c r="Q997" s="3"/>
      <c r="S997" s="86"/>
    </row>
    <row r="998" spans="4:19" ht="21" customHeight="1">
      <c r="D998" s="3"/>
      <c r="E998" s="3"/>
      <c r="F998" s="3"/>
      <c r="G998" s="3"/>
      <c r="H998" s="3"/>
      <c r="I998" s="3"/>
      <c r="J998" s="3"/>
      <c r="K998" s="73"/>
      <c r="L998" s="74"/>
      <c r="Q998" s="3"/>
      <c r="S998" s="86"/>
    </row>
    <row r="999" spans="4:19" ht="21" customHeight="1">
      <c r="D999" s="3"/>
      <c r="E999" s="3"/>
      <c r="F999" s="3"/>
      <c r="G999" s="3"/>
      <c r="H999" s="3"/>
      <c r="I999" s="3"/>
      <c r="J999" s="3"/>
      <c r="K999" s="73"/>
      <c r="L999" s="74"/>
      <c r="Q999" s="3"/>
      <c r="S999" s="86"/>
    </row>
    <row r="1000" spans="4:19" ht="21" customHeight="1">
      <c r="D1000" s="3"/>
      <c r="E1000" s="3"/>
      <c r="F1000" s="3"/>
      <c r="G1000" s="3"/>
      <c r="H1000" s="3"/>
      <c r="I1000" s="3"/>
      <c r="J1000" s="3"/>
      <c r="K1000" s="73"/>
      <c r="L1000" s="74"/>
      <c r="Q1000" s="3"/>
      <c r="S1000" s="86"/>
    </row>
    <row r="1001" spans="4:19" ht="21" customHeight="1">
      <c r="D1001" s="3"/>
      <c r="E1001" s="3"/>
      <c r="F1001" s="3"/>
      <c r="G1001" s="3"/>
      <c r="H1001" s="3"/>
      <c r="I1001" s="3"/>
      <c r="J1001" s="3"/>
      <c r="K1001" s="73"/>
      <c r="L1001" s="74"/>
      <c r="Q1001" s="3"/>
      <c r="S1001" s="86"/>
    </row>
    <row r="1002" spans="4:19" ht="21" customHeight="1">
      <c r="D1002" s="3"/>
      <c r="E1002" s="3"/>
      <c r="F1002" s="3"/>
      <c r="G1002" s="3"/>
      <c r="H1002" s="3"/>
      <c r="I1002" s="3"/>
      <c r="J1002" s="3"/>
      <c r="K1002" s="73"/>
      <c r="L1002" s="74"/>
      <c r="Q1002" s="3"/>
      <c r="S1002" s="86"/>
    </row>
    <row r="1003" spans="4:19" ht="21" customHeight="1">
      <c r="D1003" s="3"/>
      <c r="E1003" s="3"/>
      <c r="F1003" s="3"/>
      <c r="G1003" s="3"/>
      <c r="H1003" s="3"/>
      <c r="I1003" s="3"/>
      <c r="J1003" s="3"/>
      <c r="K1003" s="73"/>
      <c r="L1003" s="74"/>
      <c r="Q1003" s="3"/>
      <c r="S1003" s="86"/>
    </row>
    <row r="1004" spans="4:19" ht="21" customHeight="1">
      <c r="D1004" s="3"/>
      <c r="E1004" s="3"/>
      <c r="F1004" s="3"/>
      <c r="G1004" s="3"/>
      <c r="H1004" s="3"/>
      <c r="I1004" s="3"/>
      <c r="J1004" s="3"/>
      <c r="K1004" s="73"/>
      <c r="L1004" s="74"/>
      <c r="Q1004" s="3"/>
      <c r="S1004" s="86"/>
    </row>
    <row r="1005" spans="4:19" ht="21" customHeight="1">
      <c r="D1005" s="3"/>
      <c r="E1005" s="3"/>
      <c r="F1005" s="3"/>
      <c r="G1005" s="3"/>
      <c r="H1005" s="3"/>
      <c r="I1005" s="3"/>
      <c r="J1005" s="3"/>
      <c r="K1005" s="73"/>
      <c r="L1005" s="74"/>
      <c r="Q1005" s="3"/>
      <c r="S1005" s="86"/>
    </row>
    <row r="1006" spans="4:19" ht="21" customHeight="1">
      <c r="D1006" s="3"/>
      <c r="E1006" s="3"/>
      <c r="F1006" s="3"/>
      <c r="G1006" s="3"/>
      <c r="H1006" s="3"/>
      <c r="I1006" s="3"/>
      <c r="J1006" s="3"/>
      <c r="K1006" s="73"/>
      <c r="L1006" s="74"/>
      <c r="Q1006" s="3"/>
      <c r="S1006" s="86"/>
    </row>
    <row r="1007" spans="4:19" ht="21" customHeight="1">
      <c r="D1007" s="3"/>
      <c r="E1007" s="3"/>
      <c r="F1007" s="3"/>
      <c r="G1007" s="3"/>
      <c r="H1007" s="3"/>
      <c r="I1007" s="3"/>
      <c r="J1007" s="3"/>
      <c r="K1007" s="73"/>
      <c r="L1007" s="74"/>
      <c r="Q1007" s="3"/>
      <c r="S1007" s="86"/>
    </row>
    <row r="1008" spans="4:19" ht="21" customHeight="1">
      <c r="D1008" s="3"/>
      <c r="E1008" s="3"/>
      <c r="F1008" s="3"/>
      <c r="G1008" s="3"/>
      <c r="H1008" s="3"/>
      <c r="I1008" s="3"/>
      <c r="J1008" s="3"/>
      <c r="K1008" s="73"/>
      <c r="L1008" s="74"/>
      <c r="Q1008" s="3"/>
      <c r="S1008" s="86"/>
    </row>
    <row r="1009" spans="4:19" ht="21" customHeight="1">
      <c r="D1009" s="3"/>
      <c r="E1009" s="3"/>
      <c r="F1009" s="3"/>
      <c r="G1009" s="3"/>
      <c r="H1009" s="3"/>
      <c r="I1009" s="3"/>
      <c r="J1009" s="3"/>
      <c r="K1009" s="73"/>
      <c r="L1009" s="74"/>
      <c r="Q1009" s="3"/>
      <c r="S1009" s="86"/>
    </row>
    <row r="1010" spans="4:19" ht="21" customHeight="1">
      <c r="D1010" s="3"/>
      <c r="E1010" s="3"/>
      <c r="F1010" s="3"/>
      <c r="G1010" s="3"/>
      <c r="H1010" s="3"/>
      <c r="I1010" s="3"/>
      <c r="J1010" s="3"/>
      <c r="K1010" s="73"/>
      <c r="L1010" s="74"/>
      <c r="Q1010" s="3"/>
      <c r="S1010" s="86"/>
    </row>
    <row r="1011" spans="4:19" ht="21" customHeight="1">
      <c r="D1011" s="3"/>
      <c r="E1011" s="3"/>
      <c r="F1011" s="3"/>
      <c r="G1011" s="3"/>
      <c r="H1011" s="3"/>
      <c r="I1011" s="3"/>
      <c r="J1011" s="3"/>
      <c r="K1011" s="73"/>
      <c r="L1011" s="74"/>
      <c r="Q1011" s="3"/>
      <c r="S1011" s="86"/>
    </row>
    <row r="1012" spans="4:19" ht="21" customHeight="1">
      <c r="D1012" s="3"/>
      <c r="E1012" s="3"/>
      <c r="F1012" s="3"/>
      <c r="G1012" s="3"/>
      <c r="H1012" s="3"/>
      <c r="I1012" s="3"/>
      <c r="J1012" s="3"/>
      <c r="K1012" s="73"/>
      <c r="L1012" s="74"/>
      <c r="Q1012" s="3"/>
      <c r="S1012" s="86"/>
    </row>
    <row r="1013" spans="4:19" ht="21" customHeight="1">
      <c r="D1013" s="3"/>
      <c r="E1013" s="3"/>
      <c r="F1013" s="3"/>
      <c r="G1013" s="3"/>
      <c r="H1013" s="3"/>
      <c r="I1013" s="3"/>
      <c r="J1013" s="3"/>
      <c r="K1013" s="73"/>
      <c r="L1013" s="74"/>
      <c r="Q1013" s="3"/>
      <c r="S1013" s="86"/>
    </row>
    <row r="1014" spans="4:19" ht="21" customHeight="1">
      <c r="D1014" s="3"/>
      <c r="E1014" s="3"/>
      <c r="F1014" s="3"/>
      <c r="G1014" s="3"/>
      <c r="H1014" s="3"/>
      <c r="I1014" s="3"/>
      <c r="J1014" s="3"/>
      <c r="K1014" s="73"/>
      <c r="L1014" s="74"/>
      <c r="Q1014" s="3"/>
      <c r="S1014" s="86"/>
    </row>
    <row r="1015" spans="4:19" ht="21" customHeight="1">
      <c r="D1015" s="3"/>
      <c r="E1015" s="3"/>
      <c r="F1015" s="3"/>
      <c r="G1015" s="3"/>
      <c r="H1015" s="3"/>
      <c r="I1015" s="3"/>
      <c r="J1015" s="3"/>
      <c r="K1015" s="73"/>
      <c r="L1015" s="74"/>
      <c r="Q1015" s="3"/>
      <c r="S1015" s="86"/>
    </row>
    <row r="1016" spans="4:19" ht="21" customHeight="1">
      <c r="D1016" s="3"/>
      <c r="E1016" s="3"/>
      <c r="F1016" s="3"/>
      <c r="G1016" s="3"/>
      <c r="H1016" s="3"/>
      <c r="I1016" s="3"/>
      <c r="J1016" s="3"/>
      <c r="K1016" s="73"/>
      <c r="L1016" s="74"/>
      <c r="Q1016" s="3"/>
      <c r="S1016" s="86"/>
    </row>
    <row r="1017" spans="4:19" ht="21" customHeight="1">
      <c r="D1017" s="3"/>
      <c r="E1017" s="3"/>
      <c r="F1017" s="3"/>
      <c r="G1017" s="3"/>
      <c r="H1017" s="3"/>
      <c r="I1017" s="3"/>
      <c r="J1017" s="3"/>
      <c r="K1017" s="73"/>
      <c r="L1017" s="74"/>
      <c r="Q1017" s="3"/>
      <c r="S1017" s="86"/>
    </row>
    <row r="1018" spans="4:19" ht="21" customHeight="1">
      <c r="D1018" s="3"/>
      <c r="E1018" s="3"/>
      <c r="F1018" s="3"/>
      <c r="G1018" s="3"/>
      <c r="H1018" s="3"/>
      <c r="I1018" s="3"/>
      <c r="J1018" s="3"/>
      <c r="K1018" s="73"/>
      <c r="L1018" s="74"/>
      <c r="Q1018" s="3"/>
      <c r="S1018" s="86"/>
    </row>
    <row r="1019" spans="4:19" ht="21" customHeight="1">
      <c r="D1019" s="3"/>
      <c r="E1019" s="3"/>
      <c r="F1019" s="3"/>
      <c r="G1019" s="3"/>
      <c r="H1019" s="3"/>
      <c r="I1019" s="3"/>
      <c r="J1019" s="3"/>
      <c r="K1019" s="73"/>
      <c r="L1019" s="74"/>
      <c r="Q1019" s="3"/>
      <c r="S1019" s="86"/>
    </row>
    <row r="1020" spans="4:19" ht="21" customHeight="1">
      <c r="D1020" s="3"/>
      <c r="E1020" s="3"/>
      <c r="F1020" s="3"/>
      <c r="G1020" s="3"/>
      <c r="H1020" s="3"/>
      <c r="I1020" s="3"/>
      <c r="J1020" s="3"/>
      <c r="K1020" s="73"/>
      <c r="L1020" s="74"/>
      <c r="Q1020" s="3"/>
      <c r="S1020" s="86"/>
    </row>
    <row r="1021" spans="4:19" ht="21" customHeight="1">
      <c r="D1021" s="3"/>
      <c r="E1021" s="3"/>
      <c r="F1021" s="3"/>
      <c r="G1021" s="3"/>
      <c r="H1021" s="3"/>
      <c r="I1021" s="3"/>
      <c r="J1021" s="3"/>
      <c r="K1021" s="73"/>
      <c r="L1021" s="74"/>
      <c r="Q1021" s="3"/>
      <c r="S1021" s="86"/>
    </row>
    <row r="1022" spans="4:19" ht="21" customHeight="1">
      <c r="D1022" s="3"/>
      <c r="E1022" s="3"/>
      <c r="F1022" s="3"/>
      <c r="G1022" s="3"/>
      <c r="H1022" s="3"/>
      <c r="I1022" s="3"/>
      <c r="J1022" s="3"/>
      <c r="K1022" s="73"/>
      <c r="L1022" s="74"/>
      <c r="Q1022" s="3"/>
      <c r="S1022" s="86"/>
    </row>
    <row r="1023" spans="4:19" ht="21" customHeight="1">
      <c r="D1023" s="3"/>
      <c r="E1023" s="3"/>
      <c r="F1023" s="3"/>
      <c r="G1023" s="3"/>
      <c r="H1023" s="3"/>
      <c r="I1023" s="3"/>
      <c r="J1023" s="3"/>
      <c r="K1023" s="73"/>
      <c r="L1023" s="74"/>
      <c r="Q1023" s="3"/>
      <c r="S1023" s="86"/>
    </row>
    <row r="1024" spans="4:19" ht="21" customHeight="1">
      <c r="D1024" s="3"/>
      <c r="E1024" s="3"/>
      <c r="F1024" s="3"/>
      <c r="G1024" s="3"/>
      <c r="H1024" s="3"/>
      <c r="I1024" s="3"/>
      <c r="J1024" s="3"/>
      <c r="K1024" s="73"/>
      <c r="L1024" s="74"/>
      <c r="Q1024" s="3"/>
      <c r="S1024" s="86"/>
    </row>
    <row r="1025" spans="4:19" ht="21" customHeight="1">
      <c r="D1025" s="3"/>
      <c r="E1025" s="3"/>
      <c r="F1025" s="3"/>
      <c r="G1025" s="3"/>
      <c r="H1025" s="3"/>
      <c r="I1025" s="3"/>
      <c r="J1025" s="3"/>
      <c r="K1025" s="73"/>
      <c r="L1025" s="74"/>
      <c r="Q1025" s="3"/>
      <c r="S1025" s="86"/>
    </row>
    <row r="1026" spans="4:19" ht="21" customHeight="1">
      <c r="D1026" s="3"/>
      <c r="E1026" s="3"/>
      <c r="F1026" s="3"/>
      <c r="G1026" s="3"/>
      <c r="H1026" s="3"/>
      <c r="I1026" s="3"/>
      <c r="J1026" s="3"/>
      <c r="K1026" s="73"/>
      <c r="L1026" s="74"/>
      <c r="Q1026" s="3"/>
      <c r="S1026" s="86"/>
    </row>
    <row r="1027" spans="4:19" ht="21" customHeight="1">
      <c r="D1027" s="3"/>
      <c r="E1027" s="3"/>
      <c r="F1027" s="3"/>
      <c r="G1027" s="3"/>
      <c r="H1027" s="3"/>
      <c r="I1027" s="3"/>
      <c r="J1027" s="3"/>
      <c r="K1027" s="73"/>
      <c r="L1027" s="74"/>
      <c r="Q1027" s="3"/>
      <c r="S1027" s="86"/>
    </row>
    <row r="1028" spans="4:19" ht="21" customHeight="1">
      <c r="D1028" s="3"/>
      <c r="E1028" s="3"/>
      <c r="F1028" s="3"/>
      <c r="G1028" s="3"/>
      <c r="H1028" s="3"/>
      <c r="I1028" s="3"/>
      <c r="J1028" s="3"/>
      <c r="K1028" s="73"/>
      <c r="L1028" s="74"/>
      <c r="Q1028" s="3"/>
      <c r="S1028" s="86"/>
    </row>
    <row r="1029" spans="4:19" ht="21" customHeight="1">
      <c r="D1029" s="3"/>
      <c r="E1029" s="3"/>
      <c r="F1029" s="3"/>
      <c r="G1029" s="3"/>
      <c r="H1029" s="3"/>
      <c r="I1029" s="3"/>
      <c r="J1029" s="3"/>
      <c r="K1029" s="73"/>
      <c r="L1029" s="74"/>
      <c r="Q1029" s="3"/>
      <c r="S1029" s="86"/>
    </row>
    <row r="1030" spans="4:19" ht="21" customHeight="1">
      <c r="D1030" s="3"/>
      <c r="E1030" s="3"/>
      <c r="F1030" s="3"/>
      <c r="G1030" s="3"/>
      <c r="H1030" s="3"/>
      <c r="I1030" s="3"/>
      <c r="J1030" s="3"/>
      <c r="K1030" s="73"/>
      <c r="L1030" s="74"/>
      <c r="Q1030" s="3"/>
      <c r="S1030" s="86"/>
    </row>
    <row r="1031" spans="4:19" ht="21" customHeight="1">
      <c r="D1031" s="3"/>
      <c r="E1031" s="3"/>
      <c r="F1031" s="3"/>
      <c r="G1031" s="3"/>
      <c r="H1031" s="3"/>
      <c r="I1031" s="3"/>
      <c r="J1031" s="3"/>
      <c r="K1031" s="73"/>
      <c r="L1031" s="74"/>
      <c r="Q1031" s="3"/>
      <c r="S1031" s="86"/>
    </row>
    <row r="1032" spans="4:19" ht="21" customHeight="1">
      <c r="D1032" s="3"/>
      <c r="E1032" s="3"/>
      <c r="F1032" s="3"/>
      <c r="G1032" s="3"/>
      <c r="H1032" s="3"/>
      <c r="I1032" s="3"/>
      <c r="J1032" s="3"/>
      <c r="K1032" s="73"/>
      <c r="L1032" s="74"/>
      <c r="Q1032" s="3"/>
      <c r="S1032" s="86"/>
    </row>
    <row r="1033" spans="4:19" ht="21" customHeight="1">
      <c r="D1033" s="3"/>
      <c r="E1033" s="3"/>
      <c r="F1033" s="3"/>
      <c r="G1033" s="3"/>
      <c r="H1033" s="3"/>
      <c r="I1033" s="3"/>
      <c r="J1033" s="3"/>
      <c r="K1033" s="73"/>
      <c r="L1033" s="74"/>
      <c r="Q1033" s="3"/>
      <c r="S1033" s="86"/>
    </row>
    <row r="1034" spans="4:19" ht="21" customHeight="1">
      <c r="D1034" s="3"/>
      <c r="E1034" s="3"/>
      <c r="F1034" s="3"/>
      <c r="G1034" s="3"/>
      <c r="H1034" s="3"/>
      <c r="I1034" s="3"/>
      <c r="J1034" s="3"/>
      <c r="K1034" s="73"/>
      <c r="L1034" s="74"/>
      <c r="Q1034" s="3"/>
      <c r="S1034" s="86"/>
    </row>
    <row r="1035" spans="4:19" ht="21" customHeight="1">
      <c r="D1035" s="3"/>
      <c r="E1035" s="3"/>
      <c r="F1035" s="3"/>
      <c r="G1035" s="3"/>
      <c r="H1035" s="3"/>
      <c r="I1035" s="3"/>
      <c r="J1035" s="3"/>
      <c r="K1035" s="73"/>
      <c r="L1035" s="74"/>
      <c r="Q1035" s="3"/>
      <c r="S1035" s="86"/>
    </row>
    <row r="1036" spans="4:19" ht="21" customHeight="1">
      <c r="D1036" s="3"/>
      <c r="E1036" s="3"/>
      <c r="F1036" s="3"/>
      <c r="G1036" s="3"/>
      <c r="H1036" s="3"/>
      <c r="I1036" s="3"/>
      <c r="J1036" s="3"/>
      <c r="K1036" s="73"/>
      <c r="L1036" s="74"/>
      <c r="Q1036" s="3"/>
      <c r="S1036" s="86"/>
    </row>
    <row r="1037" spans="4:19" ht="21" customHeight="1">
      <c r="D1037" s="3"/>
      <c r="E1037" s="3"/>
      <c r="F1037" s="3"/>
      <c r="G1037" s="3"/>
      <c r="H1037" s="3"/>
      <c r="I1037" s="3"/>
      <c r="J1037" s="3"/>
      <c r="K1037" s="73"/>
      <c r="L1037" s="74"/>
      <c r="Q1037" s="3"/>
      <c r="S1037" s="86"/>
    </row>
    <row r="1038" spans="4:19" ht="21" customHeight="1">
      <c r="D1038" s="3"/>
      <c r="E1038" s="3"/>
      <c r="F1038" s="3"/>
      <c r="G1038" s="3"/>
      <c r="H1038" s="3"/>
      <c r="I1038" s="3"/>
      <c r="J1038" s="3"/>
      <c r="K1038" s="73"/>
      <c r="L1038" s="74"/>
      <c r="Q1038" s="3"/>
      <c r="S1038" s="86"/>
    </row>
    <row r="1039" spans="4:19" ht="21" customHeight="1">
      <c r="D1039" s="3"/>
      <c r="E1039" s="3"/>
      <c r="F1039" s="3"/>
      <c r="G1039" s="3"/>
      <c r="H1039" s="3"/>
      <c r="I1039" s="3"/>
      <c r="J1039" s="3"/>
      <c r="K1039" s="73"/>
      <c r="L1039" s="74"/>
      <c r="Q1039" s="3"/>
      <c r="S1039" s="86"/>
    </row>
    <row r="1040" spans="4:19" ht="21" customHeight="1">
      <c r="D1040" s="3"/>
      <c r="E1040" s="3"/>
      <c r="F1040" s="3"/>
      <c r="G1040" s="3"/>
      <c r="H1040" s="3"/>
      <c r="I1040" s="3"/>
      <c r="J1040" s="3"/>
      <c r="K1040" s="73"/>
      <c r="L1040" s="74"/>
      <c r="Q1040" s="3"/>
      <c r="S1040" s="86"/>
    </row>
    <row r="1041" spans="4:19" ht="21" customHeight="1">
      <c r="D1041" s="3"/>
      <c r="E1041" s="3"/>
      <c r="F1041" s="3"/>
      <c r="G1041" s="3"/>
      <c r="H1041" s="3"/>
      <c r="I1041" s="3"/>
      <c r="J1041" s="3"/>
      <c r="K1041" s="73"/>
      <c r="L1041" s="74"/>
      <c r="Q1041" s="3"/>
      <c r="S1041" s="86"/>
    </row>
    <row r="1042" spans="4:19" ht="21" customHeight="1">
      <c r="D1042" s="3"/>
      <c r="E1042" s="3"/>
      <c r="F1042" s="3"/>
      <c r="G1042" s="3"/>
      <c r="H1042" s="3"/>
      <c r="I1042" s="3"/>
      <c r="J1042" s="3"/>
      <c r="K1042" s="73"/>
      <c r="L1042" s="74"/>
      <c r="Q1042" s="3"/>
      <c r="S1042" s="86"/>
    </row>
    <row r="1043" spans="4:19" ht="21" customHeight="1">
      <c r="D1043" s="3"/>
      <c r="E1043" s="3"/>
      <c r="F1043" s="3"/>
      <c r="G1043" s="3"/>
      <c r="H1043" s="3"/>
      <c r="I1043" s="3"/>
      <c r="J1043" s="3"/>
      <c r="K1043" s="73"/>
      <c r="L1043" s="74"/>
      <c r="Q1043" s="3"/>
      <c r="S1043" s="86"/>
    </row>
    <row r="1044" spans="4:19" ht="21" customHeight="1">
      <c r="D1044" s="3"/>
      <c r="E1044" s="3"/>
      <c r="F1044" s="3"/>
      <c r="G1044" s="3"/>
      <c r="H1044" s="3"/>
      <c r="I1044" s="3"/>
      <c r="J1044" s="3"/>
      <c r="K1044" s="73"/>
      <c r="L1044" s="74"/>
      <c r="Q1044" s="3"/>
      <c r="S1044" s="86"/>
    </row>
    <row r="1045" spans="4:19" ht="21" customHeight="1">
      <c r="D1045" s="3"/>
      <c r="E1045" s="3"/>
      <c r="F1045" s="3"/>
      <c r="G1045" s="3"/>
      <c r="H1045" s="3"/>
      <c r="I1045" s="3"/>
      <c r="J1045" s="3"/>
      <c r="K1045" s="73"/>
      <c r="L1045" s="74"/>
      <c r="Q1045" s="3"/>
      <c r="S1045" s="86"/>
    </row>
    <row r="1046" spans="4:19" ht="21" customHeight="1">
      <c r="D1046" s="3"/>
      <c r="E1046" s="3"/>
      <c r="F1046" s="3"/>
      <c r="G1046" s="3"/>
      <c r="H1046" s="3"/>
      <c r="I1046" s="3"/>
      <c r="J1046" s="3"/>
      <c r="K1046" s="73"/>
      <c r="L1046" s="74"/>
      <c r="Q1046" s="3"/>
      <c r="S1046" s="86"/>
    </row>
    <row r="1047" spans="4:19" ht="21" customHeight="1">
      <c r="D1047" s="3"/>
      <c r="E1047" s="3"/>
      <c r="F1047" s="3"/>
      <c r="G1047" s="3"/>
      <c r="H1047" s="3"/>
      <c r="I1047" s="3"/>
      <c r="J1047" s="3"/>
      <c r="K1047" s="73"/>
      <c r="L1047" s="74"/>
      <c r="Q1047" s="3"/>
      <c r="S1047" s="86"/>
    </row>
    <row r="1048" spans="4:19" ht="21" customHeight="1">
      <c r="D1048" s="3"/>
      <c r="E1048" s="3"/>
      <c r="F1048" s="3"/>
      <c r="G1048" s="3"/>
      <c r="H1048" s="3"/>
      <c r="I1048" s="3"/>
      <c r="J1048" s="3"/>
      <c r="K1048" s="73"/>
      <c r="L1048" s="74"/>
      <c r="Q1048" s="3"/>
      <c r="S1048" s="86"/>
    </row>
    <row r="1049" spans="4:19" ht="21" customHeight="1">
      <c r="D1049" s="3"/>
      <c r="E1049" s="3"/>
      <c r="F1049" s="3"/>
      <c r="G1049" s="3"/>
      <c r="H1049" s="3"/>
      <c r="I1049" s="3"/>
      <c r="J1049" s="3"/>
      <c r="K1049" s="73"/>
      <c r="L1049" s="74"/>
      <c r="Q1049" s="3"/>
      <c r="S1049" s="86"/>
    </row>
    <row r="1050" spans="4:19" ht="21" customHeight="1">
      <c r="D1050" s="3"/>
      <c r="E1050" s="3"/>
      <c r="F1050" s="3"/>
      <c r="G1050" s="3"/>
      <c r="H1050" s="3"/>
      <c r="I1050" s="3"/>
      <c r="J1050" s="3"/>
      <c r="K1050" s="73"/>
      <c r="L1050" s="74"/>
      <c r="Q1050" s="3"/>
      <c r="S1050" s="86"/>
    </row>
    <row r="1051" spans="4:19" ht="21" customHeight="1">
      <c r="D1051" s="3"/>
      <c r="E1051" s="3"/>
      <c r="F1051" s="3"/>
      <c r="G1051" s="3"/>
      <c r="H1051" s="3"/>
      <c r="I1051" s="3"/>
      <c r="J1051" s="3"/>
      <c r="K1051" s="73"/>
      <c r="L1051" s="74"/>
      <c r="Q1051" s="3"/>
      <c r="S1051" s="86"/>
    </row>
    <row r="1052" spans="4:19" ht="21" customHeight="1">
      <c r="D1052" s="3"/>
      <c r="E1052" s="3"/>
      <c r="F1052" s="3"/>
      <c r="G1052" s="3"/>
      <c r="H1052" s="3"/>
      <c r="I1052" s="3"/>
      <c r="J1052" s="3"/>
      <c r="K1052" s="73"/>
      <c r="L1052" s="74"/>
      <c r="Q1052" s="3"/>
      <c r="S1052" s="86"/>
    </row>
    <row r="1053" spans="4:19" ht="21" customHeight="1">
      <c r="D1053" s="3"/>
      <c r="E1053" s="3"/>
      <c r="F1053" s="3"/>
      <c r="G1053" s="3"/>
      <c r="H1053" s="3"/>
      <c r="I1053" s="3"/>
      <c r="J1053" s="3"/>
      <c r="K1053" s="73"/>
      <c r="L1053" s="74"/>
      <c r="Q1053" s="3"/>
      <c r="S1053" s="86"/>
    </row>
    <row r="1054" spans="4:19" ht="21" customHeight="1">
      <c r="D1054" s="3"/>
      <c r="E1054" s="3"/>
      <c r="F1054" s="3"/>
      <c r="G1054" s="3"/>
      <c r="H1054" s="3"/>
      <c r="I1054" s="3"/>
      <c r="J1054" s="3"/>
      <c r="K1054" s="73"/>
      <c r="L1054" s="74"/>
      <c r="Q1054" s="3"/>
      <c r="S1054" s="86"/>
    </row>
    <row r="1055" spans="4:19" ht="21" customHeight="1">
      <c r="D1055" s="3"/>
      <c r="E1055" s="3"/>
      <c r="F1055" s="3"/>
      <c r="G1055" s="3"/>
      <c r="H1055" s="3"/>
      <c r="I1055" s="3"/>
      <c r="J1055" s="3"/>
      <c r="K1055" s="73"/>
      <c r="L1055" s="74"/>
      <c r="Q1055" s="3"/>
      <c r="S1055" s="86"/>
    </row>
    <row r="1056" spans="4:19" ht="21" customHeight="1">
      <c r="D1056" s="3"/>
      <c r="E1056" s="3"/>
      <c r="F1056" s="3"/>
      <c r="G1056" s="3"/>
      <c r="H1056" s="3"/>
      <c r="I1056" s="3"/>
      <c r="J1056" s="3"/>
      <c r="K1056" s="73"/>
      <c r="L1056" s="74"/>
      <c r="Q1056" s="3"/>
      <c r="S1056" s="86"/>
    </row>
    <row r="1057" spans="4:19" ht="21" customHeight="1">
      <c r="D1057" s="3"/>
      <c r="E1057" s="3"/>
      <c r="F1057" s="3"/>
      <c r="G1057" s="3"/>
      <c r="H1057" s="3"/>
      <c r="I1057" s="3"/>
      <c r="J1057" s="3"/>
      <c r="K1057" s="73"/>
      <c r="L1057" s="74"/>
      <c r="Q1057" s="3"/>
      <c r="S1057" s="86"/>
    </row>
    <row r="1058" spans="4:19" ht="21" customHeight="1">
      <c r="D1058" s="3"/>
      <c r="E1058" s="3"/>
      <c r="F1058" s="3"/>
      <c r="G1058" s="3"/>
      <c r="H1058" s="3"/>
      <c r="I1058" s="3"/>
      <c r="J1058" s="3"/>
      <c r="K1058" s="73"/>
      <c r="L1058" s="74"/>
      <c r="Q1058" s="3"/>
      <c r="S1058" s="86"/>
    </row>
    <row r="1059" spans="4:19" ht="21" customHeight="1">
      <c r="D1059" s="3"/>
      <c r="E1059" s="3"/>
      <c r="F1059" s="3"/>
      <c r="G1059" s="3"/>
      <c r="H1059" s="3"/>
      <c r="I1059" s="3"/>
      <c r="J1059" s="3"/>
      <c r="K1059" s="73"/>
      <c r="L1059" s="74"/>
      <c r="Q1059" s="3"/>
      <c r="S1059" s="86"/>
    </row>
    <row r="1060" spans="4:19" ht="21" customHeight="1">
      <c r="D1060" s="3"/>
      <c r="E1060" s="3"/>
      <c r="F1060" s="3"/>
      <c r="G1060" s="3"/>
      <c r="H1060" s="3"/>
      <c r="I1060" s="3"/>
      <c r="J1060" s="3"/>
      <c r="K1060" s="73"/>
      <c r="L1060" s="74"/>
      <c r="Q1060" s="3"/>
      <c r="S1060" s="86"/>
    </row>
    <row r="1061" spans="4:19" ht="21" customHeight="1">
      <c r="D1061" s="3"/>
      <c r="E1061" s="3"/>
      <c r="F1061" s="3"/>
      <c r="G1061" s="3"/>
      <c r="H1061" s="3"/>
      <c r="I1061" s="3"/>
      <c r="J1061" s="3"/>
      <c r="K1061" s="73"/>
      <c r="L1061" s="74"/>
      <c r="Q1061" s="3"/>
      <c r="S1061" s="86"/>
    </row>
    <row r="1062" spans="4:19" ht="21" customHeight="1">
      <c r="D1062" s="3"/>
      <c r="E1062" s="3"/>
      <c r="F1062" s="3"/>
      <c r="G1062" s="3"/>
      <c r="H1062" s="3"/>
      <c r="I1062" s="3"/>
      <c r="J1062" s="3"/>
      <c r="K1062" s="73"/>
      <c r="L1062" s="74"/>
      <c r="Q1062" s="3"/>
      <c r="S1062" s="86"/>
    </row>
    <row r="1063" spans="4:19" ht="21" customHeight="1">
      <c r="D1063" s="3"/>
      <c r="E1063" s="3"/>
      <c r="F1063" s="3"/>
      <c r="G1063" s="3"/>
      <c r="H1063" s="3"/>
      <c r="I1063" s="3"/>
      <c r="J1063" s="3"/>
      <c r="K1063" s="73"/>
      <c r="L1063" s="74"/>
      <c r="Q1063" s="3"/>
      <c r="S1063" s="86"/>
    </row>
    <row r="1064" spans="4:19" ht="21" customHeight="1">
      <c r="D1064" s="3"/>
      <c r="E1064" s="3"/>
      <c r="F1064" s="3"/>
      <c r="G1064" s="3"/>
      <c r="H1064" s="3"/>
      <c r="I1064" s="3"/>
      <c r="J1064" s="3"/>
      <c r="K1064" s="73"/>
      <c r="L1064" s="74"/>
      <c r="Q1064" s="3"/>
      <c r="S1064" s="86"/>
    </row>
    <row r="1065" spans="4:19" ht="21" customHeight="1">
      <c r="D1065" s="3"/>
      <c r="E1065" s="3"/>
      <c r="F1065" s="3"/>
      <c r="G1065" s="3"/>
      <c r="H1065" s="3"/>
      <c r="I1065" s="3"/>
      <c r="J1065" s="3"/>
      <c r="K1065" s="73"/>
      <c r="L1065" s="74"/>
      <c r="Q1065" s="3"/>
      <c r="S1065" s="86"/>
    </row>
    <row r="1066" spans="4:19" ht="21" customHeight="1">
      <c r="D1066" s="3"/>
      <c r="E1066" s="3"/>
      <c r="F1066" s="3"/>
      <c r="G1066" s="3"/>
      <c r="H1066" s="3"/>
      <c r="I1066" s="3"/>
      <c r="J1066" s="3"/>
      <c r="K1066" s="73"/>
      <c r="L1066" s="74"/>
      <c r="Q1066" s="3"/>
      <c r="S1066" s="86"/>
    </row>
    <row r="1067" spans="4:19" ht="21" customHeight="1">
      <c r="D1067" s="3"/>
      <c r="E1067" s="3"/>
      <c r="F1067" s="3"/>
      <c r="G1067" s="3"/>
      <c r="H1067" s="3"/>
      <c r="I1067" s="3"/>
      <c r="J1067" s="3"/>
      <c r="K1067" s="73"/>
      <c r="L1067" s="74"/>
      <c r="Q1067" s="3"/>
      <c r="S1067" s="86"/>
    </row>
    <row r="1068" spans="4:19" ht="21" customHeight="1">
      <c r="D1068" s="3"/>
      <c r="E1068" s="3"/>
      <c r="F1068" s="3"/>
      <c r="G1068" s="3"/>
      <c r="H1068" s="3"/>
      <c r="I1068" s="3"/>
      <c r="J1068" s="3"/>
      <c r="K1068" s="73"/>
      <c r="L1068" s="74"/>
      <c r="Q1068" s="3"/>
      <c r="S1068" s="86"/>
    </row>
    <row r="1069" spans="4:19" ht="21" customHeight="1">
      <c r="D1069" s="3"/>
      <c r="E1069" s="3"/>
      <c r="F1069" s="3"/>
      <c r="G1069" s="3"/>
      <c r="H1069" s="3"/>
      <c r="I1069" s="3"/>
      <c r="J1069" s="3"/>
      <c r="K1069" s="73"/>
      <c r="L1069" s="74"/>
      <c r="Q1069" s="3"/>
      <c r="S1069" s="86"/>
    </row>
    <row r="1070" spans="4:19" ht="21" customHeight="1">
      <c r="D1070" s="3"/>
      <c r="E1070" s="3"/>
      <c r="F1070" s="3"/>
      <c r="G1070" s="3"/>
      <c r="H1070" s="3"/>
      <c r="I1070" s="3"/>
      <c r="J1070" s="3"/>
      <c r="K1070" s="73"/>
      <c r="L1070" s="74"/>
      <c r="Q1070" s="3"/>
      <c r="S1070" s="86"/>
    </row>
    <row r="1071" spans="4:19" ht="21" customHeight="1">
      <c r="D1071" s="3"/>
      <c r="E1071" s="3"/>
      <c r="F1071" s="3"/>
      <c r="G1071" s="3"/>
      <c r="H1071" s="3"/>
      <c r="I1071" s="3"/>
      <c r="J1071" s="3"/>
      <c r="K1071" s="73"/>
      <c r="L1071" s="74"/>
      <c r="Q1071" s="3"/>
      <c r="S1071" s="86"/>
    </row>
    <row r="1072" spans="4:19" ht="21" customHeight="1">
      <c r="D1072" s="3"/>
      <c r="E1072" s="3"/>
      <c r="F1072" s="3"/>
      <c r="G1072" s="3"/>
      <c r="H1072" s="3"/>
      <c r="I1072" s="3"/>
      <c r="J1072" s="3"/>
      <c r="K1072" s="73"/>
      <c r="L1072" s="74"/>
      <c r="Q1072" s="3"/>
      <c r="S1072" s="86"/>
    </row>
    <row r="1073" spans="4:19" ht="21" customHeight="1">
      <c r="D1073" s="3"/>
      <c r="E1073" s="3"/>
      <c r="F1073" s="3"/>
      <c r="G1073" s="3"/>
      <c r="H1073" s="3"/>
      <c r="I1073" s="3"/>
      <c r="J1073" s="3"/>
      <c r="K1073" s="73"/>
      <c r="L1073" s="74"/>
      <c r="Q1073" s="3"/>
      <c r="S1073" s="86"/>
    </row>
    <row r="1074" spans="4:19" ht="21" customHeight="1">
      <c r="D1074" s="3"/>
      <c r="E1074" s="3"/>
      <c r="F1074" s="3"/>
      <c r="G1074" s="3"/>
      <c r="H1074" s="3"/>
      <c r="I1074" s="3"/>
      <c r="J1074" s="3"/>
      <c r="K1074" s="73"/>
      <c r="L1074" s="74"/>
      <c r="Q1074" s="3"/>
      <c r="S1074" s="86"/>
    </row>
    <row r="1075" spans="4:19" ht="21" customHeight="1">
      <c r="D1075" s="3"/>
      <c r="E1075" s="3"/>
      <c r="F1075" s="3"/>
      <c r="G1075" s="3"/>
      <c r="H1075" s="3"/>
      <c r="I1075" s="3"/>
      <c r="J1075" s="3"/>
      <c r="K1075" s="73"/>
      <c r="L1075" s="74"/>
      <c r="Q1075" s="3"/>
      <c r="S1075" s="86"/>
    </row>
    <row r="1076" spans="4:19" ht="21" customHeight="1">
      <c r="D1076" s="3"/>
      <c r="E1076" s="3"/>
      <c r="F1076" s="3"/>
      <c r="G1076" s="3"/>
      <c r="H1076" s="3"/>
      <c r="I1076" s="3"/>
      <c r="J1076" s="3"/>
      <c r="K1076" s="73"/>
      <c r="L1076" s="74"/>
      <c r="Q1076" s="3"/>
      <c r="S1076" s="86"/>
    </row>
    <row r="1077" spans="4:19" ht="21" customHeight="1">
      <c r="D1077" s="3"/>
      <c r="E1077" s="3"/>
      <c r="F1077" s="3"/>
      <c r="G1077" s="3"/>
      <c r="H1077" s="3"/>
      <c r="I1077" s="3"/>
      <c r="J1077" s="3"/>
      <c r="K1077" s="73"/>
      <c r="L1077" s="74"/>
      <c r="Q1077" s="3"/>
      <c r="S1077" s="86"/>
    </row>
    <row r="1078" spans="4:19" ht="21" customHeight="1">
      <c r="D1078" s="3"/>
      <c r="E1078" s="3"/>
      <c r="F1078" s="3"/>
      <c r="G1078" s="3"/>
      <c r="H1078" s="3"/>
      <c r="I1078" s="3"/>
      <c r="J1078" s="3"/>
      <c r="K1078" s="73"/>
      <c r="L1078" s="74"/>
      <c r="Q1078" s="3"/>
      <c r="S1078" s="86"/>
    </row>
    <row r="1079" spans="4:19" ht="21" customHeight="1">
      <c r="D1079" s="3"/>
      <c r="E1079" s="3"/>
      <c r="F1079" s="3"/>
      <c r="G1079" s="3"/>
      <c r="H1079" s="3"/>
      <c r="I1079" s="3"/>
      <c r="J1079" s="3"/>
      <c r="K1079" s="73"/>
      <c r="L1079" s="74"/>
      <c r="Q1079" s="3"/>
      <c r="S1079" s="86"/>
    </row>
    <row r="1080" spans="4:19" ht="21" customHeight="1">
      <c r="D1080" s="3"/>
      <c r="E1080" s="3"/>
      <c r="F1080" s="3"/>
      <c r="G1080" s="3"/>
      <c r="H1080" s="3"/>
      <c r="I1080" s="3"/>
      <c r="J1080" s="3"/>
      <c r="K1080" s="73"/>
      <c r="L1080" s="74"/>
      <c r="Q1080" s="3"/>
      <c r="S1080" s="86"/>
    </row>
    <row r="1081" spans="4:19" ht="21" customHeight="1">
      <c r="D1081" s="3"/>
      <c r="E1081" s="3"/>
      <c r="F1081" s="3"/>
      <c r="G1081" s="3"/>
      <c r="H1081" s="3"/>
      <c r="I1081" s="3"/>
      <c r="J1081" s="3"/>
      <c r="K1081" s="73"/>
      <c r="L1081" s="74"/>
      <c r="Q1081" s="3"/>
      <c r="S1081" s="86"/>
    </row>
    <row r="1082" spans="4:19" ht="21" customHeight="1">
      <c r="D1082" s="3"/>
      <c r="E1082" s="3"/>
      <c r="F1082" s="3"/>
      <c r="G1082" s="3"/>
      <c r="H1082" s="3"/>
      <c r="I1082" s="3"/>
      <c r="J1082" s="3"/>
      <c r="K1082" s="73"/>
      <c r="L1082" s="74"/>
      <c r="Q1082" s="3"/>
      <c r="S1082" s="86"/>
    </row>
    <row r="1083" spans="4:19" ht="21" customHeight="1">
      <c r="D1083" s="3"/>
      <c r="E1083" s="3"/>
      <c r="F1083" s="3"/>
      <c r="G1083" s="3"/>
      <c r="H1083" s="3"/>
      <c r="I1083" s="3"/>
      <c r="J1083" s="3"/>
      <c r="K1083" s="73"/>
      <c r="L1083" s="74"/>
      <c r="Q1083" s="3"/>
      <c r="S1083" s="86"/>
    </row>
    <row r="1084" spans="4:19" ht="21" customHeight="1">
      <c r="D1084" s="3"/>
      <c r="E1084" s="3"/>
      <c r="F1084" s="3"/>
      <c r="G1084" s="3"/>
      <c r="H1084" s="3"/>
      <c r="I1084" s="3"/>
      <c r="J1084" s="3"/>
      <c r="K1084" s="73"/>
      <c r="L1084" s="74"/>
      <c r="Q1084" s="3"/>
      <c r="S1084" s="86"/>
    </row>
    <row r="1085" spans="4:19" ht="21" customHeight="1">
      <c r="D1085" s="3"/>
      <c r="E1085" s="3"/>
      <c r="F1085" s="3"/>
      <c r="G1085" s="3"/>
      <c r="H1085" s="3"/>
      <c r="I1085" s="3"/>
      <c r="J1085" s="3"/>
      <c r="K1085" s="73"/>
      <c r="L1085" s="74"/>
      <c r="Q1085" s="3"/>
      <c r="S1085" s="86"/>
    </row>
    <row r="1086" spans="4:19" ht="21" customHeight="1">
      <c r="D1086" s="3"/>
      <c r="E1086" s="3"/>
      <c r="F1086" s="3"/>
      <c r="G1086" s="3"/>
      <c r="H1086" s="3"/>
      <c r="I1086" s="3"/>
      <c r="J1086" s="3"/>
      <c r="K1086" s="73"/>
      <c r="L1086" s="74"/>
      <c r="Q1086" s="3"/>
      <c r="S1086" s="86"/>
    </row>
    <row r="1087" spans="4:19" ht="21" customHeight="1">
      <c r="D1087" s="3"/>
      <c r="E1087" s="3"/>
      <c r="F1087" s="3"/>
      <c r="G1087" s="3"/>
      <c r="H1087" s="3"/>
      <c r="I1087" s="3"/>
      <c r="J1087" s="3"/>
      <c r="K1087" s="73"/>
      <c r="L1087" s="74"/>
      <c r="Q1087" s="3"/>
      <c r="S1087" s="86"/>
    </row>
    <row r="1088" spans="4:19" ht="21" customHeight="1">
      <c r="D1088" s="3"/>
      <c r="E1088" s="3"/>
      <c r="F1088" s="3"/>
      <c r="G1088" s="3"/>
      <c r="H1088" s="3"/>
      <c r="I1088" s="3"/>
      <c r="J1088" s="3"/>
      <c r="K1088" s="73"/>
      <c r="L1088" s="74"/>
      <c r="Q1088" s="3"/>
      <c r="S1088" s="86"/>
    </row>
    <row r="1089" spans="4:19" ht="21" customHeight="1">
      <c r="D1089" s="3"/>
      <c r="E1089" s="3"/>
      <c r="F1089" s="3"/>
      <c r="G1089" s="3"/>
      <c r="H1089" s="3"/>
      <c r="I1089" s="3"/>
      <c r="J1089" s="3"/>
      <c r="K1089" s="73"/>
      <c r="L1089" s="74"/>
      <c r="Q1089" s="3"/>
      <c r="S1089" s="86"/>
    </row>
    <row r="1090" spans="4:19" ht="21" customHeight="1">
      <c r="D1090" s="3"/>
      <c r="E1090" s="3"/>
      <c r="F1090" s="3"/>
      <c r="G1090" s="3"/>
      <c r="H1090" s="3"/>
      <c r="I1090" s="3"/>
      <c r="J1090" s="3"/>
      <c r="K1090" s="73"/>
      <c r="L1090" s="74"/>
      <c r="Q1090" s="3"/>
      <c r="S1090" s="86"/>
    </row>
    <row r="1091" spans="4:19" ht="21" customHeight="1">
      <c r="D1091" s="3"/>
      <c r="E1091" s="3"/>
      <c r="F1091" s="3"/>
      <c r="G1091" s="3"/>
      <c r="H1091" s="3"/>
      <c r="I1091" s="3"/>
      <c r="J1091" s="3"/>
      <c r="K1091" s="73"/>
      <c r="L1091" s="74"/>
      <c r="Q1091" s="3"/>
      <c r="S1091" s="86"/>
    </row>
    <row r="1092" spans="4:19" ht="21" customHeight="1">
      <c r="D1092" s="3"/>
      <c r="E1092" s="3"/>
      <c r="F1092" s="3"/>
      <c r="G1092" s="3"/>
      <c r="H1092" s="3"/>
      <c r="I1092" s="3"/>
      <c r="J1092" s="3"/>
      <c r="K1092" s="73"/>
      <c r="L1092" s="74"/>
      <c r="Q1092" s="3"/>
      <c r="S1092" s="86"/>
    </row>
    <row r="1093" spans="4:19" ht="21" customHeight="1">
      <c r="D1093" s="3"/>
      <c r="E1093" s="3"/>
      <c r="F1093" s="3"/>
      <c r="G1093" s="3"/>
      <c r="H1093" s="3"/>
      <c r="I1093" s="3"/>
      <c r="J1093" s="3"/>
      <c r="K1093" s="73"/>
      <c r="L1093" s="74"/>
      <c r="Q1093" s="3"/>
      <c r="S1093" s="86"/>
    </row>
    <row r="1094" spans="4:19" ht="21" customHeight="1">
      <c r="D1094" s="3"/>
      <c r="E1094" s="3"/>
      <c r="F1094" s="3"/>
      <c r="G1094" s="3"/>
      <c r="H1094" s="3"/>
      <c r="I1094" s="3"/>
      <c r="J1094" s="3"/>
      <c r="K1094" s="73"/>
      <c r="L1094" s="74"/>
      <c r="Q1094" s="3"/>
      <c r="S1094" s="86"/>
    </row>
    <row r="1095" spans="4:19" ht="21" customHeight="1">
      <c r="D1095" s="3"/>
      <c r="E1095" s="3"/>
      <c r="F1095" s="3"/>
      <c r="G1095" s="3"/>
      <c r="H1095" s="3"/>
      <c r="I1095" s="3"/>
      <c r="J1095" s="3"/>
      <c r="K1095" s="73"/>
      <c r="L1095" s="74"/>
      <c r="Q1095" s="3"/>
      <c r="S1095" s="86"/>
    </row>
    <row r="1096" spans="4:19" ht="21" customHeight="1">
      <c r="D1096" s="3"/>
      <c r="E1096" s="3"/>
      <c r="F1096" s="3"/>
      <c r="G1096" s="3"/>
      <c r="H1096" s="3"/>
      <c r="I1096" s="3"/>
      <c r="J1096" s="3"/>
      <c r="K1096" s="73"/>
      <c r="L1096" s="74"/>
      <c r="Q1096" s="3"/>
      <c r="S1096" s="86"/>
    </row>
    <row r="1097" spans="4:19" ht="21" customHeight="1">
      <c r="D1097" s="3"/>
      <c r="E1097" s="3"/>
      <c r="F1097" s="3"/>
      <c r="G1097" s="3"/>
      <c r="H1097" s="3"/>
      <c r="I1097" s="3"/>
      <c r="J1097" s="3"/>
      <c r="K1097" s="73"/>
      <c r="L1097" s="74"/>
      <c r="Q1097" s="3"/>
      <c r="S1097" s="86"/>
    </row>
    <row r="1098" spans="4:19" ht="21" customHeight="1">
      <c r="D1098" s="3"/>
      <c r="E1098" s="3"/>
      <c r="F1098" s="3"/>
      <c r="G1098" s="3"/>
      <c r="H1098" s="3"/>
      <c r="I1098" s="3"/>
      <c r="J1098" s="3"/>
      <c r="K1098" s="73"/>
      <c r="L1098" s="74"/>
      <c r="Q1098" s="3"/>
      <c r="S1098" s="86"/>
    </row>
    <row r="1099" spans="4:19" ht="21" customHeight="1">
      <c r="D1099" s="3"/>
      <c r="E1099" s="3"/>
      <c r="F1099" s="3"/>
      <c r="G1099" s="3"/>
      <c r="H1099" s="3"/>
      <c r="I1099" s="3"/>
      <c r="J1099" s="3"/>
      <c r="K1099" s="73"/>
      <c r="L1099" s="74"/>
      <c r="Q1099" s="3"/>
      <c r="S1099" s="86"/>
    </row>
    <row r="1100" spans="4:19" ht="21" customHeight="1">
      <c r="D1100" s="3"/>
      <c r="E1100" s="3"/>
      <c r="F1100" s="3"/>
      <c r="G1100" s="3"/>
      <c r="H1100" s="3"/>
      <c r="I1100" s="3"/>
      <c r="J1100" s="3"/>
      <c r="K1100" s="73"/>
      <c r="L1100" s="74"/>
      <c r="Q1100" s="3"/>
      <c r="S1100" s="86"/>
    </row>
    <row r="1101" spans="4:19" ht="21" customHeight="1">
      <c r="D1101" s="3"/>
      <c r="E1101" s="3"/>
      <c r="F1101" s="3"/>
      <c r="G1101" s="3"/>
      <c r="H1101" s="3"/>
      <c r="I1101" s="3"/>
      <c r="J1101" s="3"/>
      <c r="K1101" s="73"/>
      <c r="L1101" s="74"/>
      <c r="Q1101" s="3"/>
      <c r="S1101" s="86"/>
    </row>
    <row r="1102" spans="4:19" ht="21" customHeight="1">
      <c r="D1102" s="3"/>
      <c r="E1102" s="3"/>
      <c r="F1102" s="3"/>
      <c r="G1102" s="3"/>
      <c r="H1102" s="3"/>
      <c r="I1102" s="3"/>
      <c r="J1102" s="3"/>
      <c r="K1102" s="73"/>
      <c r="L1102" s="74"/>
      <c r="Q1102" s="3"/>
      <c r="S1102" s="86"/>
    </row>
    <row r="1103" spans="4:19" ht="21" customHeight="1">
      <c r="D1103" s="3"/>
      <c r="E1103" s="3"/>
      <c r="F1103" s="3"/>
      <c r="G1103" s="3"/>
      <c r="H1103" s="3"/>
      <c r="I1103" s="3"/>
      <c r="J1103" s="3"/>
      <c r="K1103" s="73"/>
      <c r="L1103" s="74"/>
      <c r="Q1103" s="3"/>
      <c r="S1103" s="86"/>
    </row>
    <row r="1104" spans="4:19" ht="21" customHeight="1">
      <c r="D1104" s="3"/>
      <c r="E1104" s="3"/>
      <c r="F1104" s="3"/>
      <c r="G1104" s="3"/>
      <c r="H1104" s="3"/>
      <c r="I1104" s="3"/>
      <c r="J1104" s="3"/>
      <c r="K1104" s="73"/>
      <c r="L1104" s="74"/>
      <c r="Q1104" s="3"/>
      <c r="S1104" s="86"/>
    </row>
    <row r="1105" spans="4:19" ht="21" customHeight="1">
      <c r="D1105" s="3"/>
      <c r="E1105" s="3"/>
      <c r="F1105" s="3"/>
      <c r="G1105" s="3"/>
      <c r="H1105" s="3"/>
      <c r="I1105" s="3"/>
      <c r="J1105" s="3"/>
      <c r="K1105" s="73"/>
      <c r="L1105" s="74"/>
      <c r="Q1105" s="3"/>
      <c r="S1105" s="86"/>
    </row>
    <row r="1106" spans="4:19" ht="21" customHeight="1">
      <c r="D1106" s="3"/>
      <c r="E1106" s="3"/>
      <c r="F1106" s="3"/>
      <c r="G1106" s="3"/>
      <c r="H1106" s="3"/>
      <c r="I1106" s="3"/>
      <c r="J1106" s="3"/>
      <c r="K1106" s="73"/>
      <c r="L1106" s="74"/>
      <c r="Q1106" s="3"/>
      <c r="S1106" s="86"/>
    </row>
    <row r="1107" spans="4:19" ht="21" customHeight="1">
      <c r="D1107" s="3"/>
      <c r="E1107" s="3"/>
      <c r="F1107" s="3"/>
      <c r="G1107" s="3"/>
      <c r="H1107" s="3"/>
      <c r="I1107" s="3"/>
      <c r="J1107" s="3"/>
      <c r="K1107" s="73"/>
      <c r="L1107" s="74"/>
      <c r="Q1107" s="3"/>
      <c r="S1107" s="86"/>
    </row>
    <row r="1108" spans="4:19" ht="21" customHeight="1">
      <c r="D1108" s="3"/>
      <c r="E1108" s="3"/>
      <c r="F1108" s="3"/>
      <c r="G1108" s="3"/>
      <c r="H1108" s="3"/>
      <c r="I1108" s="3"/>
      <c r="J1108" s="3"/>
      <c r="K1108" s="73"/>
      <c r="L1108" s="74"/>
      <c r="Q1108" s="3"/>
      <c r="S1108" s="86"/>
    </row>
    <row r="1109" spans="4:19" ht="21" customHeight="1">
      <c r="D1109" s="3"/>
      <c r="E1109" s="3"/>
      <c r="F1109" s="3"/>
      <c r="G1109" s="3"/>
      <c r="H1109" s="3"/>
      <c r="I1109" s="3"/>
      <c r="J1109" s="3"/>
      <c r="K1109" s="73"/>
      <c r="L1109" s="74"/>
      <c r="Q1109" s="3"/>
      <c r="S1109" s="86"/>
    </row>
    <row r="1110" spans="4:19" ht="21" customHeight="1">
      <c r="D1110" s="3"/>
      <c r="E1110" s="3"/>
      <c r="F1110" s="3"/>
      <c r="G1110" s="3"/>
      <c r="H1110" s="3"/>
      <c r="I1110" s="3"/>
      <c r="J1110" s="3"/>
      <c r="K1110" s="73"/>
      <c r="L1110" s="74"/>
      <c r="Q1110" s="3"/>
      <c r="S1110" s="86"/>
    </row>
    <row r="1111" spans="4:19" ht="21" customHeight="1">
      <c r="D1111" s="3"/>
      <c r="E1111" s="3"/>
      <c r="F1111" s="3"/>
      <c r="G1111" s="3"/>
      <c r="H1111" s="3"/>
      <c r="I1111" s="3"/>
      <c r="J1111" s="3"/>
      <c r="K1111" s="73"/>
      <c r="L1111" s="74"/>
      <c r="Q1111" s="3"/>
      <c r="S1111" s="86"/>
    </row>
    <row r="1112" spans="4:19" ht="21" customHeight="1">
      <c r="D1112" s="3"/>
      <c r="E1112" s="3"/>
      <c r="F1112" s="3"/>
      <c r="G1112" s="3"/>
      <c r="H1112" s="3"/>
      <c r="I1112" s="3"/>
      <c r="J1112" s="3"/>
      <c r="K1112" s="73"/>
      <c r="L1112" s="74"/>
      <c r="Q1112" s="3"/>
      <c r="S1112" s="86"/>
    </row>
    <row r="1113" spans="4:19" ht="21" customHeight="1">
      <c r="D1113" s="3"/>
      <c r="E1113" s="3"/>
      <c r="F1113" s="3"/>
      <c r="G1113" s="3"/>
      <c r="H1113" s="3"/>
      <c r="I1113" s="3"/>
      <c r="J1113" s="3"/>
      <c r="K1113" s="73"/>
      <c r="L1113" s="74"/>
      <c r="Q1113" s="3"/>
      <c r="S1113" s="86"/>
    </row>
    <row r="1114" spans="4:19" ht="21" customHeight="1">
      <c r="D1114" s="3"/>
      <c r="E1114" s="3"/>
      <c r="F1114" s="3"/>
      <c r="G1114" s="3"/>
      <c r="H1114" s="3"/>
      <c r="I1114" s="3"/>
      <c r="J1114" s="3"/>
      <c r="K1114" s="73"/>
      <c r="L1114" s="74"/>
      <c r="Q1114" s="3"/>
      <c r="S1114" s="86"/>
    </row>
    <row r="1115" spans="4:19" ht="21" customHeight="1">
      <c r="D1115" s="3"/>
      <c r="E1115" s="3"/>
      <c r="F1115" s="3"/>
      <c r="G1115" s="3"/>
      <c r="H1115" s="3"/>
      <c r="I1115" s="3"/>
      <c r="J1115" s="3"/>
      <c r="K1115" s="73"/>
      <c r="L1115" s="74"/>
      <c r="Q1115" s="3"/>
      <c r="S1115" s="86"/>
    </row>
    <row r="1116" spans="4:19" ht="21" customHeight="1">
      <c r="D1116" s="3"/>
      <c r="E1116" s="3"/>
      <c r="F1116" s="3"/>
      <c r="G1116" s="3"/>
      <c r="H1116" s="3"/>
      <c r="I1116" s="3"/>
      <c r="J1116" s="3"/>
      <c r="K1116" s="73"/>
      <c r="L1116" s="74"/>
      <c r="Q1116" s="3"/>
      <c r="S1116" s="86"/>
    </row>
    <row r="1117" spans="4:19" ht="21" customHeight="1">
      <c r="D1117" s="3"/>
      <c r="E1117" s="3"/>
      <c r="F1117" s="3"/>
      <c r="G1117" s="3"/>
      <c r="H1117" s="3"/>
      <c r="I1117" s="3"/>
      <c r="J1117" s="3"/>
      <c r="K1117" s="73"/>
      <c r="L1117" s="74"/>
      <c r="Q1117" s="3"/>
      <c r="S1117" s="86"/>
    </row>
    <row r="1118" spans="4:19" ht="21" customHeight="1">
      <c r="D1118" s="3"/>
      <c r="E1118" s="3"/>
      <c r="F1118" s="3"/>
      <c r="G1118" s="3"/>
      <c r="H1118" s="3"/>
      <c r="I1118" s="3"/>
      <c r="J1118" s="3"/>
      <c r="K1118" s="73"/>
      <c r="L1118" s="74"/>
      <c r="Q1118" s="3"/>
      <c r="S1118" s="86"/>
    </row>
    <row r="1119" spans="4:19" ht="21" customHeight="1">
      <c r="D1119" s="3"/>
      <c r="E1119" s="3"/>
      <c r="F1119" s="3"/>
      <c r="G1119" s="3"/>
      <c r="H1119" s="3"/>
      <c r="I1119" s="3"/>
      <c r="J1119" s="3"/>
      <c r="K1119" s="73"/>
      <c r="L1119" s="74"/>
      <c r="Q1119" s="3"/>
      <c r="S1119" s="86"/>
    </row>
    <row r="1120" spans="4:19" ht="21" customHeight="1">
      <c r="D1120" s="3"/>
      <c r="E1120" s="3"/>
      <c r="F1120" s="3"/>
      <c r="G1120" s="3"/>
      <c r="H1120" s="3"/>
      <c r="I1120" s="3"/>
      <c r="J1120" s="3"/>
      <c r="K1120" s="73"/>
      <c r="L1120" s="74"/>
      <c r="Q1120" s="3"/>
      <c r="S1120" s="86"/>
    </row>
    <row r="1121" spans="4:19" ht="21" customHeight="1">
      <c r="D1121" s="3"/>
      <c r="E1121" s="3"/>
      <c r="F1121" s="3"/>
      <c r="G1121" s="3"/>
      <c r="H1121" s="3"/>
      <c r="I1121" s="3"/>
      <c r="J1121" s="3"/>
      <c r="K1121" s="73"/>
      <c r="L1121" s="74"/>
      <c r="Q1121" s="3"/>
      <c r="S1121" s="86"/>
    </row>
    <row r="1122" spans="4:19" ht="21" customHeight="1">
      <c r="D1122" s="3"/>
      <c r="E1122" s="3"/>
      <c r="F1122" s="3"/>
      <c r="G1122" s="3"/>
      <c r="H1122" s="3"/>
      <c r="I1122" s="3"/>
      <c r="J1122" s="3"/>
      <c r="K1122" s="73"/>
      <c r="L1122" s="74"/>
      <c r="Q1122" s="3"/>
      <c r="S1122" s="86"/>
    </row>
    <row r="1123" spans="4:19" ht="21" customHeight="1">
      <c r="D1123" s="3"/>
      <c r="E1123" s="3"/>
      <c r="F1123" s="3"/>
      <c r="G1123" s="3"/>
      <c r="H1123" s="3"/>
      <c r="I1123" s="3"/>
      <c r="J1123" s="3"/>
      <c r="K1123" s="73"/>
      <c r="L1123" s="74"/>
      <c r="Q1123" s="3"/>
      <c r="S1123" s="86"/>
    </row>
    <row r="1124" spans="4:19" ht="21" customHeight="1">
      <c r="D1124" s="3"/>
      <c r="E1124" s="3"/>
      <c r="F1124" s="3"/>
      <c r="G1124" s="3"/>
      <c r="H1124" s="3"/>
      <c r="I1124" s="3"/>
      <c r="J1124" s="3"/>
      <c r="K1124" s="73"/>
      <c r="L1124" s="74"/>
      <c r="Q1124" s="3"/>
      <c r="S1124" s="86"/>
    </row>
    <row r="1125" spans="4:19" ht="21" customHeight="1">
      <c r="D1125" s="3"/>
      <c r="E1125" s="3"/>
      <c r="F1125" s="3"/>
      <c r="G1125" s="3"/>
      <c r="H1125" s="3"/>
      <c r="I1125" s="3"/>
      <c r="J1125" s="3"/>
      <c r="K1125" s="73"/>
      <c r="L1125" s="74"/>
      <c r="Q1125" s="3"/>
      <c r="S1125" s="86"/>
    </row>
    <row r="1126" spans="4:19" ht="21" customHeight="1">
      <c r="D1126" s="3"/>
      <c r="E1126" s="3"/>
      <c r="F1126" s="3"/>
      <c r="G1126" s="3"/>
      <c r="H1126" s="3"/>
      <c r="I1126" s="3"/>
      <c r="J1126" s="3"/>
      <c r="K1126" s="73"/>
      <c r="L1126" s="74"/>
      <c r="Q1126" s="3"/>
      <c r="S1126" s="86"/>
    </row>
    <row r="1127" spans="4:19" ht="21" customHeight="1">
      <c r="D1127" s="3"/>
      <c r="E1127" s="3"/>
      <c r="F1127" s="3"/>
      <c r="G1127" s="3"/>
      <c r="H1127" s="3"/>
      <c r="I1127" s="3"/>
      <c r="J1127" s="3"/>
      <c r="K1127" s="73"/>
      <c r="L1127" s="74"/>
      <c r="Q1127" s="3"/>
      <c r="S1127" s="86"/>
    </row>
    <row r="1128" spans="4:19" ht="21" customHeight="1">
      <c r="D1128" s="3"/>
      <c r="E1128" s="3"/>
      <c r="F1128" s="3"/>
      <c r="G1128" s="3"/>
      <c r="H1128" s="3"/>
      <c r="I1128" s="3"/>
      <c r="J1128" s="3"/>
      <c r="K1128" s="73"/>
      <c r="L1128" s="74"/>
      <c r="Q1128" s="3"/>
      <c r="S1128" s="86"/>
    </row>
    <row r="1129" spans="4:19" ht="21" customHeight="1">
      <c r="D1129" s="3"/>
      <c r="E1129" s="3"/>
      <c r="F1129" s="3"/>
      <c r="G1129" s="3"/>
      <c r="H1129" s="3"/>
      <c r="I1129" s="3"/>
      <c r="J1129" s="3"/>
      <c r="K1129" s="73"/>
      <c r="L1129" s="74"/>
      <c r="Q1129" s="3"/>
      <c r="S1129" s="86"/>
    </row>
    <row r="1130" spans="4:19" ht="21" customHeight="1">
      <c r="D1130" s="3"/>
      <c r="E1130" s="3"/>
      <c r="F1130" s="3"/>
      <c r="G1130" s="3"/>
      <c r="H1130" s="3"/>
      <c r="I1130" s="3"/>
      <c r="J1130" s="3"/>
      <c r="K1130" s="73"/>
      <c r="L1130" s="74"/>
      <c r="Q1130" s="3"/>
      <c r="S1130" s="86"/>
    </row>
    <row r="1131" spans="4:19" ht="21" customHeight="1">
      <c r="D1131" s="3"/>
      <c r="E1131" s="3"/>
      <c r="F1131" s="3"/>
      <c r="G1131" s="3"/>
      <c r="H1131" s="3"/>
      <c r="I1131" s="3"/>
      <c r="J1131" s="3"/>
      <c r="K1131" s="73"/>
      <c r="L1131" s="74"/>
      <c r="Q1131" s="3"/>
      <c r="S1131" s="86"/>
    </row>
    <row r="1132" spans="4:19" ht="21" customHeight="1">
      <c r="D1132" s="3"/>
      <c r="E1132" s="3"/>
      <c r="F1132" s="3"/>
      <c r="G1132" s="3"/>
      <c r="H1132" s="3"/>
      <c r="I1132" s="3"/>
      <c r="J1132" s="3"/>
      <c r="K1132" s="73"/>
      <c r="L1132" s="74"/>
      <c r="Q1132" s="3"/>
      <c r="S1132" s="86"/>
    </row>
    <row r="1133" spans="4:19" ht="21" customHeight="1">
      <c r="D1133" s="3"/>
      <c r="E1133" s="3"/>
      <c r="F1133" s="3"/>
      <c r="G1133" s="3"/>
      <c r="H1133" s="3"/>
      <c r="I1133" s="3"/>
      <c r="J1133" s="3"/>
      <c r="K1133" s="73"/>
      <c r="L1133" s="74"/>
      <c r="Q1133" s="3"/>
      <c r="S1133" s="86"/>
    </row>
    <row r="1134" spans="4:19" ht="21" customHeight="1">
      <c r="D1134" s="3"/>
      <c r="E1134" s="3"/>
      <c r="F1134" s="3"/>
      <c r="G1134" s="3"/>
      <c r="H1134" s="3"/>
      <c r="I1134" s="3"/>
      <c r="J1134" s="3"/>
      <c r="K1134" s="73"/>
      <c r="L1134" s="74"/>
      <c r="Q1134" s="3"/>
      <c r="S1134" s="86"/>
    </row>
    <row r="1135" spans="4:19" ht="21" customHeight="1">
      <c r="D1135" s="3"/>
      <c r="E1135" s="3"/>
      <c r="F1135" s="3"/>
      <c r="G1135" s="3"/>
      <c r="H1135" s="3"/>
      <c r="I1135" s="3"/>
      <c r="J1135" s="3"/>
      <c r="K1135" s="73"/>
      <c r="L1135" s="74"/>
      <c r="Q1135" s="3"/>
      <c r="S1135" s="86"/>
    </row>
    <row r="1136" spans="4:19" ht="21" customHeight="1">
      <c r="D1136" s="3"/>
      <c r="E1136" s="3"/>
      <c r="F1136" s="3"/>
      <c r="G1136" s="3"/>
      <c r="H1136" s="3"/>
      <c r="I1136" s="3"/>
      <c r="J1136" s="3"/>
      <c r="K1136" s="73"/>
      <c r="L1136" s="74"/>
      <c r="Q1136" s="3"/>
      <c r="S1136" s="86"/>
    </row>
    <row r="1137" spans="4:19" ht="21" customHeight="1">
      <c r="D1137" s="3"/>
      <c r="E1137" s="3"/>
      <c r="F1137" s="3"/>
      <c r="G1137" s="3"/>
      <c r="H1137" s="3"/>
      <c r="I1137" s="3"/>
      <c r="J1137" s="3"/>
      <c r="K1137" s="73"/>
      <c r="L1137" s="74"/>
      <c r="Q1137" s="3"/>
      <c r="S1137" s="86"/>
    </row>
    <row r="1138" spans="4:19" ht="21" customHeight="1">
      <c r="D1138" s="3"/>
      <c r="E1138" s="3"/>
      <c r="F1138" s="3"/>
      <c r="G1138" s="3"/>
      <c r="H1138" s="3"/>
      <c r="I1138" s="3"/>
      <c r="J1138" s="3"/>
      <c r="K1138" s="73"/>
      <c r="L1138" s="74"/>
      <c r="Q1138" s="3"/>
      <c r="S1138" s="86"/>
    </row>
    <row r="1139" spans="4:19" ht="21" customHeight="1">
      <c r="D1139" s="3"/>
      <c r="E1139" s="3"/>
      <c r="F1139" s="3"/>
      <c r="G1139" s="3"/>
      <c r="H1139" s="3"/>
      <c r="I1139" s="3"/>
      <c r="J1139" s="3"/>
      <c r="K1139" s="73"/>
      <c r="L1139" s="74"/>
      <c r="Q1139" s="3"/>
      <c r="S1139" s="86"/>
    </row>
    <row r="1140" spans="4:19" ht="21" customHeight="1">
      <c r="D1140" s="3"/>
      <c r="E1140" s="3"/>
      <c r="F1140" s="3"/>
      <c r="G1140" s="3"/>
      <c r="H1140" s="3"/>
      <c r="I1140" s="3"/>
      <c r="J1140" s="3"/>
      <c r="K1140" s="73"/>
      <c r="L1140" s="74"/>
      <c r="Q1140" s="3"/>
      <c r="S1140" s="86"/>
    </row>
    <row r="1141" spans="4:19" ht="21" customHeight="1">
      <c r="D1141" s="3"/>
      <c r="E1141" s="3"/>
      <c r="F1141" s="3"/>
      <c r="G1141" s="3"/>
      <c r="H1141" s="3"/>
      <c r="I1141" s="3"/>
      <c r="J1141" s="3"/>
      <c r="K1141" s="73"/>
      <c r="L1141" s="74"/>
      <c r="Q1141" s="3"/>
      <c r="S1141" s="86"/>
    </row>
    <row r="1142" spans="4:19" ht="21" customHeight="1">
      <c r="D1142" s="3"/>
      <c r="E1142" s="3"/>
      <c r="F1142" s="3"/>
      <c r="G1142" s="3"/>
      <c r="H1142" s="3"/>
      <c r="I1142" s="3"/>
      <c r="J1142" s="3"/>
      <c r="K1142" s="73"/>
      <c r="L1142" s="74"/>
      <c r="Q1142" s="3"/>
      <c r="S1142" s="86"/>
    </row>
    <row r="1143" spans="4:19" ht="21" customHeight="1">
      <c r="D1143" s="3"/>
      <c r="E1143" s="3"/>
      <c r="F1143" s="3"/>
      <c r="G1143" s="3"/>
      <c r="H1143" s="3"/>
      <c r="I1143" s="3"/>
      <c r="J1143" s="3"/>
      <c r="K1143" s="73"/>
      <c r="L1143" s="74"/>
      <c r="Q1143" s="3"/>
      <c r="S1143" s="86"/>
    </row>
    <row r="1144" spans="4:19" ht="21" customHeight="1">
      <c r="D1144" s="3"/>
      <c r="E1144" s="3"/>
      <c r="F1144" s="3"/>
      <c r="G1144" s="3"/>
      <c r="H1144" s="3"/>
      <c r="I1144" s="3"/>
      <c r="J1144" s="3"/>
      <c r="K1144" s="73"/>
      <c r="L1144" s="74"/>
      <c r="Q1144" s="3"/>
      <c r="S1144" s="86"/>
    </row>
    <row r="1145" spans="4:19" ht="21" customHeight="1">
      <c r="D1145" s="3"/>
      <c r="E1145" s="3"/>
      <c r="F1145" s="3"/>
      <c r="G1145" s="3"/>
      <c r="H1145" s="3"/>
      <c r="I1145" s="3"/>
      <c r="J1145" s="3"/>
      <c r="K1145" s="73"/>
      <c r="L1145" s="74"/>
      <c r="Q1145" s="3"/>
      <c r="S1145" s="86"/>
    </row>
    <row r="1146" spans="4:19" ht="21" customHeight="1">
      <c r="D1146" s="3"/>
      <c r="E1146" s="3"/>
      <c r="F1146" s="3"/>
      <c r="G1146" s="3"/>
      <c r="H1146" s="3"/>
      <c r="I1146" s="3"/>
      <c r="J1146" s="3"/>
      <c r="K1146" s="73"/>
      <c r="L1146" s="74"/>
      <c r="Q1146" s="3"/>
      <c r="S1146" s="86"/>
    </row>
    <row r="1147" spans="4:19" ht="21" customHeight="1">
      <c r="D1147" s="3"/>
      <c r="E1147" s="3"/>
      <c r="F1147" s="3"/>
      <c r="G1147" s="3"/>
      <c r="H1147" s="3"/>
      <c r="I1147" s="3"/>
      <c r="J1147" s="3"/>
      <c r="K1147" s="73"/>
      <c r="L1147" s="74"/>
      <c r="Q1147" s="3"/>
      <c r="S1147" s="86"/>
    </row>
    <row r="1148" spans="4:19" ht="21" customHeight="1">
      <c r="D1148" s="3"/>
      <c r="E1148" s="3"/>
      <c r="F1148" s="3"/>
      <c r="G1148" s="3"/>
      <c r="H1148" s="3"/>
      <c r="I1148" s="3"/>
      <c r="J1148" s="3"/>
      <c r="K1148" s="73"/>
      <c r="L1148" s="74"/>
      <c r="Q1148" s="3"/>
      <c r="S1148" s="86"/>
    </row>
    <row r="1149" spans="4:19" ht="21" customHeight="1">
      <c r="D1149" s="3"/>
      <c r="E1149" s="3"/>
      <c r="F1149" s="3"/>
      <c r="G1149" s="3"/>
      <c r="H1149" s="3"/>
      <c r="I1149" s="3"/>
      <c r="J1149" s="3"/>
      <c r="K1149" s="73"/>
      <c r="L1149" s="74"/>
      <c r="Q1149" s="3"/>
      <c r="S1149" s="86"/>
    </row>
    <row r="1150" spans="4:19" ht="21" customHeight="1">
      <c r="D1150" s="3"/>
      <c r="E1150" s="3"/>
      <c r="F1150" s="3"/>
      <c r="G1150" s="3"/>
      <c r="H1150" s="3"/>
      <c r="I1150" s="3"/>
      <c r="J1150" s="3"/>
      <c r="K1150" s="73"/>
      <c r="L1150" s="74"/>
      <c r="Q1150" s="3"/>
      <c r="S1150" s="86"/>
    </row>
    <row r="1151" spans="4:19" ht="21" customHeight="1">
      <c r="D1151" s="3"/>
      <c r="E1151" s="3"/>
      <c r="F1151" s="3"/>
      <c r="G1151" s="3"/>
      <c r="H1151" s="3"/>
      <c r="I1151" s="3"/>
      <c r="J1151" s="3"/>
      <c r="K1151" s="73"/>
      <c r="L1151" s="74"/>
      <c r="Q1151" s="3"/>
      <c r="S1151" s="86"/>
    </row>
    <row r="1152" spans="4:19" ht="21" customHeight="1">
      <c r="D1152" s="3"/>
      <c r="E1152" s="3"/>
      <c r="F1152" s="3"/>
      <c r="G1152" s="3"/>
      <c r="H1152" s="3"/>
      <c r="I1152" s="3"/>
      <c r="J1152" s="3"/>
      <c r="K1152" s="73"/>
      <c r="L1152" s="74"/>
      <c r="Q1152" s="3"/>
      <c r="S1152" s="86"/>
    </row>
    <row r="1153" spans="4:19" ht="21" customHeight="1">
      <c r="D1153" s="3"/>
      <c r="E1153" s="3"/>
      <c r="F1153" s="3"/>
      <c r="G1153" s="3"/>
      <c r="H1153" s="3"/>
      <c r="I1153" s="3"/>
      <c r="J1153" s="3"/>
      <c r="K1153" s="73"/>
      <c r="L1153" s="74"/>
      <c r="Q1153" s="3"/>
      <c r="S1153" s="86"/>
    </row>
    <row r="1154" spans="4:19" ht="21" customHeight="1">
      <c r="D1154" s="3"/>
      <c r="E1154" s="3"/>
      <c r="F1154" s="3"/>
      <c r="G1154" s="3"/>
      <c r="H1154" s="3"/>
      <c r="I1154" s="3"/>
      <c r="J1154" s="3"/>
      <c r="K1154" s="73"/>
      <c r="L1154" s="74"/>
      <c r="Q1154" s="3"/>
      <c r="S1154" s="86"/>
    </row>
    <row r="1155" spans="4:19" ht="21" customHeight="1">
      <c r="D1155" s="3"/>
      <c r="E1155" s="3"/>
      <c r="F1155" s="3"/>
      <c r="G1155" s="3"/>
      <c r="H1155" s="3"/>
      <c r="I1155" s="3"/>
      <c r="J1155" s="3"/>
      <c r="K1155" s="73"/>
      <c r="L1155" s="74"/>
      <c r="Q1155" s="3"/>
      <c r="S1155" s="86"/>
    </row>
    <row r="1156" spans="4:19" ht="21" customHeight="1">
      <c r="D1156" s="3"/>
      <c r="E1156" s="3"/>
      <c r="F1156" s="3"/>
      <c r="G1156" s="3"/>
      <c r="H1156" s="3"/>
      <c r="I1156" s="3"/>
      <c r="J1156" s="3"/>
      <c r="K1156" s="73"/>
      <c r="L1156" s="74"/>
      <c r="Q1156" s="3"/>
      <c r="S1156" s="86"/>
    </row>
    <row r="1157" spans="4:19" ht="21" customHeight="1">
      <c r="D1157" s="3"/>
      <c r="E1157" s="3"/>
      <c r="F1157" s="3"/>
      <c r="G1157" s="3"/>
      <c r="H1157" s="3"/>
      <c r="I1157" s="3"/>
      <c r="J1157" s="3"/>
      <c r="K1157" s="73"/>
      <c r="L1157" s="74"/>
      <c r="Q1157" s="3"/>
      <c r="S1157" s="86"/>
    </row>
    <row r="1158" spans="4:19" ht="21" customHeight="1">
      <c r="D1158" s="3"/>
      <c r="E1158" s="3"/>
      <c r="F1158" s="3"/>
      <c r="G1158" s="3"/>
      <c r="H1158" s="3"/>
      <c r="I1158" s="3"/>
      <c r="J1158" s="3"/>
      <c r="K1158" s="73"/>
      <c r="L1158" s="74"/>
      <c r="Q1158" s="3"/>
      <c r="S1158" s="86"/>
    </row>
    <row r="1159" spans="4:19" ht="21" customHeight="1">
      <c r="D1159" s="3"/>
      <c r="E1159" s="3"/>
      <c r="F1159" s="3"/>
      <c r="G1159" s="3"/>
      <c r="H1159" s="3"/>
      <c r="I1159" s="3"/>
      <c r="J1159" s="3"/>
      <c r="K1159" s="73"/>
      <c r="L1159" s="74"/>
      <c r="Q1159" s="3"/>
      <c r="S1159" s="86"/>
    </row>
    <row r="1160" spans="4:19" ht="21" customHeight="1">
      <c r="D1160" s="3"/>
      <c r="E1160" s="3"/>
      <c r="F1160" s="3"/>
      <c r="G1160" s="3"/>
      <c r="H1160" s="3"/>
      <c r="I1160" s="3"/>
      <c r="J1160" s="3"/>
      <c r="K1160" s="73"/>
      <c r="L1160" s="74"/>
      <c r="Q1160" s="3"/>
      <c r="S1160" s="86"/>
    </row>
    <row r="1161" spans="4:19" ht="21" customHeight="1">
      <c r="D1161" s="3"/>
      <c r="E1161" s="3"/>
      <c r="F1161" s="3"/>
      <c r="G1161" s="3"/>
      <c r="H1161" s="3"/>
      <c r="I1161" s="3"/>
      <c r="J1161" s="3"/>
      <c r="K1161" s="73"/>
      <c r="L1161" s="74"/>
      <c r="Q1161" s="3"/>
      <c r="S1161" s="86"/>
    </row>
    <row r="1162" spans="4:19" ht="21" customHeight="1">
      <c r="D1162" s="3"/>
      <c r="E1162" s="3"/>
      <c r="F1162" s="3"/>
      <c r="G1162" s="3"/>
      <c r="H1162" s="3"/>
      <c r="I1162" s="3"/>
      <c r="J1162" s="3"/>
      <c r="K1162" s="73"/>
      <c r="L1162" s="74"/>
      <c r="Q1162" s="3"/>
      <c r="S1162" s="86"/>
    </row>
    <row r="1163" spans="4:19" ht="21" customHeight="1">
      <c r="D1163" s="3"/>
      <c r="E1163" s="3"/>
      <c r="F1163" s="3"/>
      <c r="G1163" s="3"/>
      <c r="H1163" s="3"/>
      <c r="I1163" s="3"/>
      <c r="J1163" s="3"/>
      <c r="K1163" s="73"/>
      <c r="L1163" s="74"/>
      <c r="Q1163" s="3"/>
      <c r="S1163" s="86"/>
    </row>
    <row r="1164" spans="4:19" ht="21" customHeight="1">
      <c r="D1164" s="3"/>
      <c r="E1164" s="3"/>
      <c r="F1164" s="3"/>
      <c r="G1164" s="3"/>
      <c r="H1164" s="3"/>
      <c r="I1164" s="3"/>
      <c r="J1164" s="3"/>
      <c r="K1164" s="73"/>
      <c r="L1164" s="74"/>
      <c r="Q1164" s="3"/>
      <c r="S1164" s="86"/>
    </row>
    <row r="1165" spans="4:19" ht="21" customHeight="1">
      <c r="D1165" s="3"/>
      <c r="E1165" s="3"/>
      <c r="F1165" s="3"/>
      <c r="G1165" s="3"/>
      <c r="H1165" s="3"/>
      <c r="I1165" s="3"/>
      <c r="J1165" s="3"/>
      <c r="K1165" s="73"/>
      <c r="L1165" s="74"/>
      <c r="Q1165" s="3"/>
      <c r="S1165" s="86"/>
    </row>
    <row r="1166" spans="4:19" ht="21" customHeight="1">
      <c r="D1166" s="3"/>
      <c r="E1166" s="3"/>
      <c r="F1166" s="3"/>
      <c r="G1166" s="3"/>
      <c r="H1166" s="3"/>
      <c r="I1166" s="3"/>
      <c r="J1166" s="3"/>
      <c r="K1166" s="73"/>
      <c r="L1166" s="74"/>
      <c r="Q1166" s="3"/>
      <c r="S1166" s="86"/>
    </row>
    <row r="1167" spans="4:19" ht="21" customHeight="1">
      <c r="D1167" s="3"/>
      <c r="E1167" s="3"/>
      <c r="F1167" s="3"/>
      <c r="G1167" s="3"/>
      <c r="H1167" s="3"/>
      <c r="I1167" s="3"/>
      <c r="J1167" s="3"/>
      <c r="K1167" s="73"/>
      <c r="L1167" s="74"/>
      <c r="Q1167" s="3"/>
      <c r="S1167" s="86"/>
    </row>
    <row r="1168" spans="4:19" ht="21" customHeight="1">
      <c r="D1168" s="3"/>
      <c r="E1168" s="3"/>
      <c r="F1168" s="3"/>
      <c r="G1168" s="3"/>
      <c r="H1168" s="3"/>
      <c r="I1168" s="3"/>
      <c r="J1168" s="3"/>
      <c r="K1168" s="73"/>
      <c r="L1168" s="74"/>
      <c r="Q1168" s="3"/>
      <c r="S1168" s="86"/>
    </row>
    <row r="1169" spans="4:19" ht="21" customHeight="1">
      <c r="D1169" s="3"/>
      <c r="E1169" s="3"/>
      <c r="F1169" s="3"/>
      <c r="G1169" s="3"/>
      <c r="H1169" s="3"/>
      <c r="I1169" s="3"/>
      <c r="J1169" s="3"/>
      <c r="K1169" s="73"/>
      <c r="L1169" s="74"/>
      <c r="Q1169" s="3"/>
      <c r="S1169" s="86"/>
    </row>
    <row r="1170" spans="4:19" ht="21" customHeight="1">
      <c r="D1170" s="3"/>
      <c r="E1170" s="3"/>
      <c r="F1170" s="3"/>
      <c r="G1170" s="3"/>
      <c r="H1170" s="3"/>
      <c r="I1170" s="3"/>
      <c r="J1170" s="3"/>
      <c r="K1170" s="73"/>
      <c r="L1170" s="74"/>
      <c r="Q1170" s="3"/>
      <c r="S1170" s="86"/>
    </row>
    <row r="1171" spans="4:19" ht="21" customHeight="1">
      <c r="D1171" s="3"/>
      <c r="E1171" s="3"/>
      <c r="F1171" s="3"/>
      <c r="G1171" s="3"/>
      <c r="H1171" s="3"/>
      <c r="I1171" s="3"/>
      <c r="J1171" s="3"/>
      <c r="K1171" s="73"/>
      <c r="L1171" s="74"/>
      <c r="Q1171" s="3"/>
      <c r="S1171" s="86"/>
    </row>
    <row r="1172" spans="4:19" ht="21" customHeight="1">
      <c r="D1172" s="3"/>
      <c r="E1172" s="3"/>
      <c r="F1172" s="3"/>
      <c r="G1172" s="3"/>
      <c r="H1172" s="3"/>
      <c r="I1172" s="3"/>
      <c r="J1172" s="3"/>
      <c r="K1172" s="73"/>
      <c r="L1172" s="74"/>
      <c r="Q1172" s="3"/>
      <c r="S1172" s="86"/>
    </row>
    <row r="1173" spans="4:19" ht="21" customHeight="1">
      <c r="D1173" s="3"/>
      <c r="E1173" s="3"/>
      <c r="F1173" s="3"/>
      <c r="G1173" s="3"/>
      <c r="H1173" s="3"/>
      <c r="I1173" s="3"/>
      <c r="J1173" s="3"/>
      <c r="K1173" s="73"/>
      <c r="L1173" s="74"/>
      <c r="Q1173" s="3"/>
      <c r="S1173" s="86"/>
    </row>
    <row r="1174" spans="4:19" ht="21" customHeight="1">
      <c r="D1174" s="3"/>
      <c r="E1174" s="3"/>
      <c r="F1174" s="3"/>
      <c r="G1174" s="3"/>
      <c r="H1174" s="3"/>
      <c r="I1174" s="3"/>
      <c r="J1174" s="3"/>
      <c r="K1174" s="73"/>
      <c r="L1174" s="74"/>
      <c r="Q1174" s="3"/>
      <c r="S1174" s="86"/>
    </row>
    <row r="1175" spans="4:19" ht="21" customHeight="1">
      <c r="D1175" s="3"/>
      <c r="E1175" s="3"/>
      <c r="F1175" s="3"/>
      <c r="G1175" s="3"/>
      <c r="H1175" s="3"/>
      <c r="I1175" s="3"/>
      <c r="J1175" s="3"/>
      <c r="K1175" s="73"/>
      <c r="L1175" s="74"/>
      <c r="Q1175" s="3"/>
      <c r="S1175" s="86"/>
    </row>
    <row r="1176" spans="4:19" ht="21" customHeight="1">
      <c r="D1176" s="3"/>
      <c r="E1176" s="3"/>
      <c r="F1176" s="3"/>
      <c r="G1176" s="3"/>
      <c r="H1176" s="3"/>
      <c r="I1176" s="3"/>
      <c r="J1176" s="3"/>
      <c r="K1176" s="73"/>
      <c r="L1176" s="74"/>
      <c r="Q1176" s="3"/>
      <c r="S1176" s="86"/>
    </row>
    <row r="1177" spans="4:19" ht="21" customHeight="1">
      <c r="D1177" s="3"/>
      <c r="E1177" s="3"/>
      <c r="F1177" s="3"/>
      <c r="G1177" s="3"/>
      <c r="H1177" s="3"/>
      <c r="I1177" s="3"/>
      <c r="J1177" s="3"/>
      <c r="K1177" s="73"/>
      <c r="L1177" s="74"/>
      <c r="Q1177" s="3"/>
      <c r="S1177" s="86"/>
    </row>
    <row r="1178" spans="4:19" ht="21" customHeight="1">
      <c r="D1178" s="3"/>
      <c r="E1178" s="3"/>
      <c r="F1178" s="3"/>
      <c r="G1178" s="3"/>
      <c r="H1178" s="3"/>
      <c r="I1178" s="3"/>
      <c r="J1178" s="3"/>
      <c r="K1178" s="73"/>
      <c r="L1178" s="74"/>
      <c r="Q1178" s="3"/>
      <c r="S1178" s="86"/>
    </row>
    <row r="1179" spans="4:19" ht="21" customHeight="1">
      <c r="D1179" s="3"/>
      <c r="E1179" s="3"/>
      <c r="F1179" s="3"/>
      <c r="G1179" s="3"/>
      <c r="H1179" s="3"/>
      <c r="I1179" s="3"/>
      <c r="J1179" s="3"/>
      <c r="K1179" s="73"/>
      <c r="L1179" s="74"/>
      <c r="Q1179" s="3"/>
      <c r="S1179" s="86"/>
    </row>
    <row r="1180" spans="4:19" ht="21" customHeight="1">
      <c r="D1180" s="3"/>
      <c r="E1180" s="3"/>
      <c r="F1180" s="3"/>
      <c r="G1180" s="3"/>
      <c r="H1180" s="3"/>
      <c r="I1180" s="3"/>
      <c r="J1180" s="3"/>
      <c r="K1180" s="73"/>
      <c r="L1180" s="74"/>
      <c r="Q1180" s="3"/>
      <c r="S1180" s="86"/>
    </row>
    <row r="1181" spans="4:19" ht="21" customHeight="1">
      <c r="D1181" s="3"/>
      <c r="E1181" s="3"/>
      <c r="F1181" s="3"/>
      <c r="G1181" s="3"/>
      <c r="H1181" s="3"/>
      <c r="I1181" s="3"/>
      <c r="J1181" s="3"/>
      <c r="K1181" s="73"/>
      <c r="L1181" s="74"/>
      <c r="Q1181" s="3"/>
      <c r="S1181" s="86"/>
    </row>
    <row r="1182" spans="4:19" ht="21" customHeight="1">
      <c r="D1182" s="3"/>
      <c r="E1182" s="3"/>
      <c r="F1182" s="3"/>
      <c r="G1182" s="3"/>
      <c r="H1182" s="3"/>
      <c r="I1182" s="3"/>
      <c r="J1182" s="3"/>
      <c r="K1182" s="73"/>
      <c r="L1182" s="74"/>
      <c r="Q1182" s="3"/>
      <c r="S1182" s="86"/>
    </row>
    <row r="1183" spans="4:19" ht="21" customHeight="1">
      <c r="D1183" s="3"/>
      <c r="E1183" s="3"/>
      <c r="F1183" s="3"/>
      <c r="G1183" s="3"/>
      <c r="H1183" s="3"/>
      <c r="I1183" s="3"/>
      <c r="J1183" s="3"/>
      <c r="K1183" s="73"/>
      <c r="L1183" s="74"/>
      <c r="Q1183" s="3"/>
      <c r="S1183" s="86"/>
    </row>
    <row r="1184" spans="4:19" ht="21" customHeight="1">
      <c r="D1184" s="3"/>
      <c r="E1184" s="3"/>
      <c r="F1184" s="3"/>
      <c r="G1184" s="3"/>
      <c r="H1184" s="3"/>
      <c r="I1184" s="3"/>
      <c r="J1184" s="3"/>
      <c r="K1184" s="73"/>
      <c r="L1184" s="74"/>
      <c r="Q1184" s="3"/>
      <c r="S1184" s="86"/>
    </row>
    <row r="1185" spans="4:19" ht="21" customHeight="1">
      <c r="D1185" s="3"/>
      <c r="E1185" s="3"/>
      <c r="F1185" s="3"/>
      <c r="G1185" s="3"/>
      <c r="H1185" s="3"/>
      <c r="I1185" s="3"/>
      <c r="J1185" s="3"/>
      <c r="K1185" s="73"/>
      <c r="L1185" s="74"/>
      <c r="Q1185" s="3"/>
      <c r="S1185" s="86"/>
    </row>
    <row r="1186" spans="4:19" ht="21" customHeight="1">
      <c r="D1186" s="3"/>
      <c r="E1186" s="3"/>
      <c r="F1186" s="3"/>
      <c r="G1186" s="3"/>
      <c r="H1186" s="3"/>
      <c r="I1186" s="3"/>
      <c r="J1186" s="3"/>
      <c r="K1186" s="73"/>
      <c r="L1186" s="74"/>
      <c r="Q1186" s="3"/>
      <c r="S1186" s="86"/>
    </row>
    <row r="1187" spans="4:19" ht="21" customHeight="1">
      <c r="D1187" s="3"/>
      <c r="E1187" s="3"/>
      <c r="F1187" s="3"/>
      <c r="G1187" s="3"/>
      <c r="H1187" s="3"/>
      <c r="I1187" s="3"/>
      <c r="J1187" s="3"/>
      <c r="K1187" s="73"/>
      <c r="L1187" s="74"/>
      <c r="Q1187" s="3"/>
      <c r="S1187" s="86"/>
    </row>
    <row r="1188" spans="4:19" ht="21" customHeight="1">
      <c r="D1188" s="3"/>
      <c r="E1188" s="3"/>
      <c r="F1188" s="3"/>
      <c r="G1188" s="3"/>
      <c r="H1188" s="3"/>
      <c r="I1188" s="3"/>
      <c r="J1188" s="3"/>
      <c r="K1188" s="73"/>
      <c r="L1188" s="74"/>
      <c r="Q1188" s="3"/>
      <c r="S1188" s="86"/>
    </row>
    <row r="1189" spans="4:19" ht="21" customHeight="1">
      <c r="D1189" s="3"/>
      <c r="E1189" s="3"/>
      <c r="F1189" s="3"/>
      <c r="G1189" s="3"/>
      <c r="H1189" s="3"/>
      <c r="I1189" s="3"/>
      <c r="J1189" s="3"/>
      <c r="K1189" s="73"/>
      <c r="L1189" s="74"/>
      <c r="Q1189" s="3"/>
      <c r="S1189" s="86"/>
    </row>
    <row r="1190" spans="4:19" ht="21" customHeight="1">
      <c r="D1190" s="3"/>
      <c r="E1190" s="3"/>
      <c r="F1190" s="3"/>
      <c r="G1190" s="3"/>
      <c r="H1190" s="3"/>
      <c r="I1190" s="3"/>
      <c r="J1190" s="3"/>
      <c r="K1190" s="73"/>
      <c r="L1190" s="74"/>
      <c r="Q1190" s="3"/>
      <c r="S1190" s="86"/>
    </row>
    <row r="1191" spans="4:19" ht="21" customHeight="1">
      <c r="D1191" s="3"/>
      <c r="E1191" s="3"/>
      <c r="F1191" s="3"/>
      <c r="G1191" s="3"/>
      <c r="H1191" s="3"/>
      <c r="I1191" s="3"/>
      <c r="J1191" s="3"/>
      <c r="K1191" s="73"/>
      <c r="L1191" s="74"/>
      <c r="Q1191" s="3"/>
      <c r="S1191" s="86"/>
    </row>
    <row r="1192" spans="4:19" ht="21" customHeight="1">
      <c r="D1192" s="3"/>
      <c r="E1192" s="3"/>
      <c r="F1192" s="3"/>
      <c r="G1192" s="3"/>
      <c r="H1192" s="3"/>
      <c r="I1192" s="3"/>
      <c r="J1192" s="3"/>
      <c r="K1192" s="73"/>
      <c r="L1192" s="74"/>
      <c r="Q1192" s="3"/>
      <c r="S1192" s="86"/>
    </row>
    <row r="1193" spans="4:19" ht="21" customHeight="1">
      <c r="D1193" s="3"/>
      <c r="E1193" s="3"/>
      <c r="F1193" s="3"/>
      <c r="G1193" s="3"/>
      <c r="H1193" s="3"/>
      <c r="I1193" s="3"/>
      <c r="J1193" s="3"/>
      <c r="K1193" s="73"/>
      <c r="L1193" s="74"/>
      <c r="Q1193" s="3"/>
      <c r="S1193" s="86"/>
    </row>
    <row r="1194" spans="4:19" ht="21" customHeight="1">
      <c r="D1194" s="3"/>
      <c r="E1194" s="3"/>
      <c r="F1194" s="3"/>
      <c r="G1194" s="3"/>
      <c r="H1194" s="3"/>
      <c r="I1194" s="3"/>
      <c r="J1194" s="3"/>
      <c r="K1194" s="73"/>
      <c r="L1194" s="74"/>
      <c r="Q1194" s="3"/>
      <c r="S1194" s="86"/>
    </row>
    <row r="1195" spans="4:19" ht="21" customHeight="1">
      <c r="D1195" s="3"/>
      <c r="E1195" s="3"/>
      <c r="F1195" s="3"/>
      <c r="G1195" s="3"/>
      <c r="H1195" s="3"/>
      <c r="I1195" s="3"/>
      <c r="J1195" s="3"/>
      <c r="K1195" s="73"/>
      <c r="L1195" s="74"/>
      <c r="Q1195" s="3"/>
      <c r="S1195" s="86"/>
    </row>
    <row r="1196" spans="4:19" ht="21" customHeight="1">
      <c r="D1196" s="3"/>
      <c r="E1196" s="3"/>
      <c r="F1196" s="3"/>
      <c r="G1196" s="3"/>
      <c r="H1196" s="3"/>
      <c r="I1196" s="3"/>
      <c r="J1196" s="3"/>
      <c r="K1196" s="73"/>
      <c r="L1196" s="74"/>
      <c r="Q1196" s="3"/>
      <c r="S1196" s="86"/>
    </row>
    <row r="1197" spans="4:19" ht="21" customHeight="1">
      <c r="D1197" s="3"/>
      <c r="E1197" s="3"/>
      <c r="F1197" s="3"/>
      <c r="G1197" s="3"/>
      <c r="H1197" s="3"/>
      <c r="I1197" s="3"/>
      <c r="J1197" s="3"/>
      <c r="K1197" s="73"/>
      <c r="L1197" s="74"/>
      <c r="Q1197" s="3"/>
      <c r="S1197" s="86"/>
    </row>
    <row r="1198" spans="4:19" ht="21" customHeight="1">
      <c r="D1198" s="3"/>
      <c r="E1198" s="3"/>
      <c r="F1198" s="3"/>
      <c r="G1198" s="3"/>
      <c r="H1198" s="3"/>
      <c r="I1198" s="3"/>
      <c r="J1198" s="3"/>
      <c r="K1198" s="73"/>
      <c r="L1198" s="74"/>
      <c r="Q1198" s="3"/>
      <c r="S1198" s="86"/>
    </row>
    <row r="1199" spans="4:19" ht="21" customHeight="1">
      <c r="D1199" s="3"/>
      <c r="E1199" s="3"/>
      <c r="F1199" s="3"/>
      <c r="G1199" s="3"/>
      <c r="H1199" s="3"/>
      <c r="I1199" s="3"/>
      <c r="J1199" s="3"/>
      <c r="K1199" s="73"/>
      <c r="L1199" s="74"/>
      <c r="Q1199" s="3"/>
      <c r="S1199" s="86"/>
    </row>
    <row r="1200" spans="4:19" ht="21" customHeight="1">
      <c r="D1200" s="3"/>
      <c r="E1200" s="3"/>
      <c r="F1200" s="3"/>
      <c r="G1200" s="3"/>
      <c r="H1200" s="3"/>
      <c r="I1200" s="3"/>
      <c r="J1200" s="3"/>
      <c r="K1200" s="73"/>
      <c r="L1200" s="74"/>
      <c r="Q1200" s="3"/>
      <c r="S1200" s="86"/>
    </row>
    <row r="1201" spans="4:19" ht="21" customHeight="1">
      <c r="D1201" s="3"/>
      <c r="E1201" s="3"/>
      <c r="F1201" s="3"/>
      <c r="G1201" s="3"/>
      <c r="H1201" s="3"/>
      <c r="I1201" s="3"/>
      <c r="J1201" s="3"/>
      <c r="K1201" s="73"/>
      <c r="L1201" s="74"/>
      <c r="Q1201" s="3"/>
      <c r="S1201" s="86"/>
    </row>
    <row r="1202" spans="4:19" ht="21" customHeight="1">
      <c r="D1202" s="3"/>
      <c r="E1202" s="3"/>
      <c r="F1202" s="3"/>
      <c r="G1202" s="3"/>
      <c r="H1202" s="3"/>
      <c r="I1202" s="3"/>
      <c r="J1202" s="3"/>
      <c r="K1202" s="73"/>
      <c r="L1202" s="74"/>
      <c r="Q1202" s="3"/>
      <c r="S1202" s="86"/>
    </row>
    <row r="1203" spans="4:19" ht="21" customHeight="1">
      <c r="D1203" s="3"/>
      <c r="E1203" s="3"/>
      <c r="F1203" s="3"/>
      <c r="G1203" s="3"/>
      <c r="H1203" s="3"/>
      <c r="I1203" s="3"/>
      <c r="J1203" s="3"/>
      <c r="K1203" s="73"/>
      <c r="L1203" s="74"/>
      <c r="Q1203" s="3"/>
      <c r="S1203" s="86"/>
    </row>
    <row r="1204" spans="4:19" ht="21" customHeight="1">
      <c r="D1204" s="3"/>
      <c r="E1204" s="3"/>
      <c r="F1204" s="3"/>
      <c r="G1204" s="3"/>
      <c r="H1204" s="3"/>
      <c r="I1204" s="3"/>
      <c r="J1204" s="3"/>
      <c r="K1204" s="73"/>
      <c r="L1204" s="74"/>
      <c r="Q1204" s="3"/>
      <c r="S1204" s="86"/>
    </row>
    <row r="1205" spans="4:19" ht="21" customHeight="1">
      <c r="D1205" s="3"/>
      <c r="E1205" s="3"/>
      <c r="F1205" s="3"/>
      <c r="G1205" s="3"/>
      <c r="H1205" s="3"/>
      <c r="I1205" s="3"/>
      <c r="J1205" s="3"/>
      <c r="K1205" s="73"/>
      <c r="L1205" s="74"/>
      <c r="Q1205" s="3"/>
      <c r="S1205" s="86"/>
    </row>
    <row r="1206" spans="4:19" ht="21" customHeight="1">
      <c r="D1206" s="3"/>
      <c r="E1206" s="3"/>
      <c r="F1206" s="3"/>
      <c r="G1206" s="3"/>
      <c r="H1206" s="3"/>
      <c r="I1206" s="3"/>
      <c r="J1206" s="3"/>
      <c r="K1206" s="73"/>
      <c r="L1206" s="74"/>
      <c r="Q1206" s="3"/>
      <c r="S1206" s="86"/>
    </row>
    <row r="1207" spans="4:19" ht="21" customHeight="1">
      <c r="D1207" s="3"/>
      <c r="E1207" s="3"/>
      <c r="F1207" s="3"/>
      <c r="G1207" s="3"/>
      <c r="H1207" s="3"/>
      <c r="I1207" s="3"/>
      <c r="J1207" s="3"/>
      <c r="K1207" s="73"/>
      <c r="L1207" s="74"/>
      <c r="Q1207" s="3"/>
      <c r="S1207" s="86"/>
    </row>
    <row r="1208" spans="4:19" ht="21" customHeight="1">
      <c r="D1208" s="3"/>
      <c r="E1208" s="3"/>
      <c r="F1208" s="3"/>
      <c r="G1208" s="3"/>
      <c r="H1208" s="3"/>
      <c r="I1208" s="3"/>
      <c r="J1208" s="3"/>
      <c r="K1208" s="73"/>
      <c r="L1208" s="74"/>
      <c r="Q1208" s="3"/>
      <c r="S1208" s="86"/>
    </row>
    <row r="1209" spans="4:19" ht="21" customHeight="1">
      <c r="D1209" s="3"/>
      <c r="E1209" s="3"/>
      <c r="F1209" s="3"/>
      <c r="G1209" s="3"/>
      <c r="H1209" s="3"/>
      <c r="I1209" s="3"/>
      <c r="J1209" s="3"/>
      <c r="K1209" s="73"/>
      <c r="L1209" s="74"/>
      <c r="Q1209" s="3"/>
      <c r="S1209" s="86"/>
    </row>
    <row r="1210" spans="4:19" ht="21" customHeight="1">
      <c r="D1210" s="3"/>
      <c r="E1210" s="3"/>
      <c r="F1210" s="3"/>
      <c r="G1210" s="3"/>
      <c r="H1210" s="3"/>
      <c r="I1210" s="3"/>
      <c r="J1210" s="3"/>
      <c r="K1210" s="73"/>
      <c r="L1210" s="74"/>
      <c r="Q1210" s="3"/>
      <c r="S1210" s="86"/>
    </row>
    <row r="1211" spans="4:19" ht="21" customHeight="1">
      <c r="D1211" s="3"/>
      <c r="E1211" s="3"/>
      <c r="F1211" s="3"/>
      <c r="G1211" s="3"/>
      <c r="H1211" s="3"/>
      <c r="I1211" s="3"/>
      <c r="J1211" s="3"/>
      <c r="K1211" s="73"/>
      <c r="L1211" s="74"/>
      <c r="Q1211" s="3"/>
      <c r="S1211" s="86"/>
    </row>
    <row r="1212" spans="4:19" ht="21" customHeight="1">
      <c r="D1212" s="3"/>
      <c r="E1212" s="3"/>
      <c r="F1212" s="3"/>
      <c r="G1212" s="3"/>
      <c r="H1212" s="3"/>
      <c r="I1212" s="3"/>
      <c r="J1212" s="3"/>
      <c r="K1212" s="73"/>
      <c r="L1212" s="74"/>
      <c r="Q1212" s="3"/>
      <c r="S1212" s="86"/>
    </row>
    <row r="1213" spans="4:19" ht="21" customHeight="1">
      <c r="D1213" s="3"/>
      <c r="E1213" s="3"/>
      <c r="F1213" s="3"/>
      <c r="G1213" s="3"/>
      <c r="H1213" s="3"/>
      <c r="I1213" s="3"/>
      <c r="J1213" s="3"/>
      <c r="K1213" s="73"/>
      <c r="L1213" s="74"/>
      <c r="Q1213" s="3"/>
      <c r="S1213" s="86"/>
    </row>
    <row r="1214" spans="4:19" ht="21" customHeight="1">
      <c r="D1214" s="3"/>
      <c r="E1214" s="3"/>
      <c r="F1214" s="3"/>
      <c r="G1214" s="3"/>
      <c r="H1214" s="3"/>
      <c r="I1214" s="3"/>
      <c r="J1214" s="3"/>
      <c r="K1214" s="73"/>
      <c r="L1214" s="74"/>
      <c r="Q1214" s="3"/>
      <c r="S1214" s="86"/>
    </row>
    <row r="1215" spans="4:19" ht="21" customHeight="1">
      <c r="D1215" s="3"/>
      <c r="E1215" s="3"/>
      <c r="F1215" s="3"/>
      <c r="G1215" s="3"/>
      <c r="H1215" s="3"/>
      <c r="I1215" s="3"/>
      <c r="J1215" s="3"/>
      <c r="K1215" s="73"/>
      <c r="L1215" s="74"/>
      <c r="Q1215" s="3"/>
      <c r="S1215" s="86"/>
    </row>
    <row r="1216" spans="4:19" ht="21" customHeight="1">
      <c r="D1216" s="3"/>
      <c r="E1216" s="3"/>
      <c r="F1216" s="3"/>
      <c r="G1216" s="3"/>
      <c r="H1216" s="3"/>
      <c r="I1216" s="3"/>
      <c r="J1216" s="3"/>
      <c r="K1216" s="73"/>
      <c r="L1216" s="74"/>
      <c r="Q1216" s="3"/>
      <c r="S1216" s="86"/>
    </row>
    <row r="1217" spans="4:19" ht="21" customHeight="1">
      <c r="D1217" s="3"/>
      <c r="E1217" s="3"/>
      <c r="F1217" s="3"/>
      <c r="G1217" s="3"/>
      <c r="H1217" s="3"/>
      <c r="I1217" s="3"/>
      <c r="J1217" s="3"/>
      <c r="K1217" s="73"/>
      <c r="L1217" s="74"/>
      <c r="Q1217" s="3"/>
      <c r="S1217" s="86"/>
    </row>
    <row r="1218" spans="4:19" ht="21" customHeight="1">
      <c r="D1218" s="3"/>
      <c r="E1218" s="3"/>
      <c r="F1218" s="3"/>
      <c r="G1218" s="3"/>
      <c r="H1218" s="3"/>
      <c r="I1218" s="3"/>
      <c r="J1218" s="3"/>
      <c r="K1218" s="73"/>
      <c r="L1218" s="74"/>
      <c r="Q1218" s="3"/>
      <c r="S1218" s="86"/>
    </row>
    <row r="1219" spans="4:19" ht="21" customHeight="1">
      <c r="D1219" s="3"/>
      <c r="E1219" s="3"/>
      <c r="F1219" s="3"/>
      <c r="G1219" s="3"/>
      <c r="H1219" s="3"/>
      <c r="I1219" s="3"/>
      <c r="J1219" s="3"/>
      <c r="K1219" s="73"/>
      <c r="L1219" s="74"/>
      <c r="Q1219" s="3"/>
      <c r="S1219" s="86"/>
    </row>
    <row r="1220" spans="4:19" ht="21" customHeight="1">
      <c r="D1220" s="3"/>
      <c r="E1220" s="3"/>
      <c r="F1220" s="3"/>
      <c r="G1220" s="3"/>
      <c r="H1220" s="3"/>
      <c r="I1220" s="3"/>
      <c r="J1220" s="3"/>
      <c r="K1220" s="73"/>
      <c r="L1220" s="74"/>
      <c r="Q1220" s="3"/>
      <c r="S1220" s="86"/>
    </row>
    <row r="1221" spans="4:19" ht="21" customHeight="1">
      <c r="D1221" s="3"/>
      <c r="E1221" s="3"/>
      <c r="F1221" s="3"/>
      <c r="G1221" s="3"/>
      <c r="H1221" s="3"/>
      <c r="I1221" s="3"/>
      <c r="J1221" s="3"/>
      <c r="K1221" s="73"/>
      <c r="L1221" s="74"/>
      <c r="Q1221" s="3"/>
      <c r="S1221" s="86"/>
    </row>
    <row r="1222" spans="4:19" ht="21" customHeight="1">
      <c r="D1222" s="3"/>
      <c r="E1222" s="3"/>
      <c r="F1222" s="3"/>
      <c r="G1222" s="3"/>
      <c r="H1222" s="3"/>
      <c r="I1222" s="3"/>
      <c r="J1222" s="3"/>
      <c r="K1222" s="73"/>
      <c r="L1222" s="74"/>
      <c r="Q1222" s="3"/>
      <c r="S1222" s="86"/>
    </row>
    <row r="1223" spans="4:19" ht="21" customHeight="1">
      <c r="D1223" s="3"/>
      <c r="E1223" s="3"/>
      <c r="F1223" s="3"/>
      <c r="G1223" s="3"/>
      <c r="H1223" s="3"/>
      <c r="I1223" s="3"/>
      <c r="J1223" s="3"/>
      <c r="K1223" s="73"/>
      <c r="L1223" s="74"/>
      <c r="Q1223" s="3"/>
      <c r="S1223" s="86"/>
    </row>
    <row r="1224" spans="4:19" ht="21" customHeight="1">
      <c r="D1224" s="3"/>
      <c r="E1224" s="3"/>
      <c r="F1224" s="3"/>
      <c r="G1224" s="3"/>
      <c r="H1224" s="3"/>
      <c r="I1224" s="3"/>
      <c r="J1224" s="3"/>
      <c r="K1224" s="73"/>
      <c r="L1224" s="74"/>
      <c r="Q1224" s="3"/>
      <c r="S1224" s="86"/>
    </row>
    <row r="1225" spans="4:19" ht="21" customHeight="1">
      <c r="D1225" s="3"/>
      <c r="E1225" s="3"/>
      <c r="F1225" s="3"/>
      <c r="G1225" s="3"/>
      <c r="H1225" s="3"/>
      <c r="I1225" s="3"/>
      <c r="J1225" s="3"/>
      <c r="K1225" s="73"/>
      <c r="L1225" s="74"/>
      <c r="Q1225" s="3"/>
      <c r="S1225" s="86"/>
    </row>
    <row r="1226" spans="4:19" ht="21" customHeight="1">
      <c r="D1226" s="3"/>
      <c r="E1226" s="3"/>
      <c r="F1226" s="3"/>
      <c r="G1226" s="3"/>
      <c r="H1226" s="3"/>
      <c r="I1226" s="3"/>
      <c r="J1226" s="3"/>
      <c r="K1226" s="73"/>
      <c r="L1226" s="74"/>
      <c r="Q1226" s="3"/>
      <c r="S1226" s="86"/>
    </row>
    <row r="1227" spans="4:19" ht="21" customHeight="1">
      <c r="D1227" s="3"/>
      <c r="E1227" s="3"/>
      <c r="F1227" s="3"/>
      <c r="G1227" s="3"/>
      <c r="H1227" s="3"/>
      <c r="I1227" s="3"/>
      <c r="J1227" s="3"/>
      <c r="K1227" s="73"/>
      <c r="L1227" s="74"/>
      <c r="Q1227" s="3"/>
      <c r="S1227" s="86"/>
    </row>
    <row r="1228" spans="4:19" ht="21" customHeight="1">
      <c r="D1228" s="3"/>
      <c r="E1228" s="3"/>
      <c r="F1228" s="3"/>
      <c r="G1228" s="3"/>
      <c r="H1228" s="3"/>
      <c r="I1228" s="3"/>
      <c r="J1228" s="3"/>
      <c r="K1228" s="73"/>
      <c r="L1228" s="74"/>
      <c r="Q1228" s="3"/>
      <c r="S1228" s="86"/>
    </row>
    <row r="1229" spans="4:19" ht="21" customHeight="1">
      <c r="D1229" s="3"/>
      <c r="E1229" s="3"/>
      <c r="F1229" s="3"/>
      <c r="G1229" s="3"/>
      <c r="H1229" s="3"/>
      <c r="I1229" s="3"/>
      <c r="J1229" s="3"/>
      <c r="K1229" s="73"/>
      <c r="L1229" s="74"/>
      <c r="Q1229" s="3"/>
      <c r="S1229" s="86"/>
    </row>
    <row r="1230" spans="4:19" ht="21" customHeight="1">
      <c r="D1230" s="3"/>
      <c r="E1230" s="3"/>
      <c r="F1230" s="3"/>
      <c r="G1230" s="3"/>
      <c r="H1230" s="3"/>
      <c r="I1230" s="3"/>
      <c r="J1230" s="3"/>
      <c r="K1230" s="73"/>
      <c r="L1230" s="74"/>
      <c r="Q1230" s="3"/>
      <c r="S1230" s="86"/>
    </row>
    <row r="1231" spans="4:19" ht="21" customHeight="1">
      <c r="D1231" s="3"/>
      <c r="E1231" s="3"/>
      <c r="F1231" s="3"/>
      <c r="G1231" s="3"/>
      <c r="H1231" s="3"/>
      <c r="I1231" s="3"/>
      <c r="J1231" s="3"/>
      <c r="K1231" s="73"/>
      <c r="L1231" s="74"/>
      <c r="Q1231" s="3"/>
      <c r="S1231" s="86"/>
    </row>
    <row r="1232" spans="4:19" ht="21" customHeight="1">
      <c r="D1232" s="3"/>
      <c r="E1232" s="3"/>
      <c r="F1232" s="3"/>
      <c r="G1232" s="3"/>
      <c r="H1232" s="3"/>
      <c r="I1232" s="3"/>
      <c r="J1232" s="3"/>
      <c r="K1232" s="73"/>
      <c r="L1232" s="74"/>
      <c r="Q1232" s="3"/>
      <c r="S1232" s="86"/>
    </row>
    <row r="1233" spans="4:19" ht="21" customHeight="1">
      <c r="D1233" s="3"/>
      <c r="E1233" s="3"/>
      <c r="F1233" s="3"/>
      <c r="G1233" s="3"/>
      <c r="H1233" s="3"/>
      <c r="I1233" s="3"/>
      <c r="J1233" s="3"/>
      <c r="K1233" s="73"/>
      <c r="L1233" s="74"/>
      <c r="Q1233" s="3"/>
      <c r="S1233" s="86"/>
    </row>
    <row r="1234" spans="4:19" ht="21" customHeight="1">
      <c r="D1234" s="3"/>
      <c r="E1234" s="3"/>
      <c r="F1234" s="3"/>
      <c r="G1234" s="3"/>
      <c r="H1234" s="3"/>
      <c r="I1234" s="3"/>
      <c r="J1234" s="3"/>
      <c r="K1234" s="73"/>
      <c r="L1234" s="74"/>
      <c r="Q1234" s="3"/>
      <c r="S1234" s="86"/>
    </row>
    <row r="1235" spans="4:19" ht="21" customHeight="1">
      <c r="D1235" s="3"/>
      <c r="E1235" s="3"/>
      <c r="F1235" s="3"/>
      <c r="G1235" s="3"/>
      <c r="H1235" s="3"/>
      <c r="I1235" s="3"/>
      <c r="J1235" s="3"/>
      <c r="K1235" s="73"/>
      <c r="L1235" s="74"/>
      <c r="Q1235" s="3"/>
      <c r="S1235" s="86"/>
    </row>
    <row r="1236" spans="4:19" ht="21" customHeight="1">
      <c r="D1236" s="3"/>
      <c r="E1236" s="3"/>
      <c r="F1236" s="3"/>
      <c r="G1236" s="3"/>
      <c r="H1236" s="3"/>
      <c r="I1236" s="3"/>
      <c r="J1236" s="3"/>
      <c r="K1236" s="73"/>
      <c r="L1236" s="74"/>
      <c r="Q1236" s="3"/>
      <c r="S1236" s="86"/>
    </row>
    <row r="1237" spans="4:19" ht="21" customHeight="1">
      <c r="D1237" s="3"/>
      <c r="E1237" s="3"/>
      <c r="F1237" s="3"/>
      <c r="G1237" s="3"/>
      <c r="H1237" s="3"/>
      <c r="I1237" s="3"/>
      <c r="J1237" s="3"/>
      <c r="K1237" s="73"/>
      <c r="L1237" s="74"/>
      <c r="Q1237" s="3"/>
      <c r="S1237" s="86"/>
    </row>
    <row r="1238" spans="4:19" ht="21" customHeight="1">
      <c r="D1238" s="3"/>
      <c r="E1238" s="3"/>
      <c r="F1238" s="3"/>
      <c r="G1238" s="3"/>
      <c r="H1238" s="3"/>
      <c r="I1238" s="3"/>
      <c r="J1238" s="3"/>
      <c r="K1238" s="73"/>
      <c r="L1238" s="74"/>
      <c r="Q1238" s="3"/>
      <c r="S1238" s="86"/>
    </row>
    <row r="1239" spans="4:19" ht="21" customHeight="1">
      <c r="D1239" s="3"/>
      <c r="E1239" s="3"/>
      <c r="F1239" s="3"/>
      <c r="G1239" s="3"/>
      <c r="H1239" s="3"/>
      <c r="I1239" s="3"/>
      <c r="J1239" s="3"/>
      <c r="K1239" s="73"/>
      <c r="L1239" s="74"/>
      <c r="Q1239" s="3"/>
      <c r="S1239" s="86"/>
    </row>
    <row r="1240" spans="4:19" ht="21" customHeight="1">
      <c r="D1240" s="3"/>
      <c r="E1240" s="3"/>
      <c r="F1240" s="3"/>
      <c r="G1240" s="3"/>
      <c r="H1240" s="3"/>
      <c r="I1240" s="3"/>
      <c r="J1240" s="3"/>
      <c r="K1240" s="73"/>
      <c r="L1240" s="74"/>
      <c r="Q1240" s="3"/>
      <c r="S1240" s="86"/>
    </row>
    <row r="1241" spans="4:19" ht="21" customHeight="1">
      <c r="D1241" s="3"/>
      <c r="E1241" s="3"/>
      <c r="F1241" s="3"/>
      <c r="G1241" s="3"/>
      <c r="H1241" s="3"/>
      <c r="I1241" s="3"/>
      <c r="J1241" s="3"/>
      <c r="K1241" s="73"/>
      <c r="L1241" s="74"/>
      <c r="Q1241" s="3"/>
      <c r="S1241" s="86"/>
    </row>
    <row r="1242" spans="4:19" ht="21" customHeight="1">
      <c r="D1242" s="3"/>
      <c r="E1242" s="3"/>
      <c r="F1242" s="3"/>
      <c r="G1242" s="3"/>
      <c r="H1242" s="3"/>
      <c r="I1242" s="3"/>
      <c r="J1242" s="3"/>
      <c r="K1242" s="73"/>
      <c r="L1242" s="74"/>
      <c r="Q1242" s="3"/>
      <c r="S1242" s="86"/>
    </row>
    <row r="1243" spans="4:19" ht="21" customHeight="1">
      <c r="D1243" s="3"/>
      <c r="E1243" s="3"/>
      <c r="F1243" s="3"/>
      <c r="G1243" s="3"/>
      <c r="H1243" s="3"/>
      <c r="I1243" s="3"/>
      <c r="J1243" s="3"/>
      <c r="K1243" s="73"/>
      <c r="L1243" s="74"/>
      <c r="Q1243" s="3"/>
      <c r="S1243" s="86"/>
    </row>
    <row r="1244" spans="4:19" ht="21" customHeight="1">
      <c r="D1244" s="3"/>
      <c r="E1244" s="3"/>
      <c r="F1244" s="3"/>
      <c r="G1244" s="3"/>
      <c r="H1244" s="3"/>
      <c r="I1244" s="3"/>
      <c r="J1244" s="3"/>
      <c r="K1244" s="73"/>
      <c r="L1244" s="74"/>
      <c r="Q1244" s="3"/>
      <c r="S1244" s="86"/>
    </row>
    <row r="1245" spans="4:19" ht="21" customHeight="1">
      <c r="D1245" s="3"/>
      <c r="E1245" s="3"/>
      <c r="F1245" s="3"/>
      <c r="G1245" s="3"/>
      <c r="H1245" s="3"/>
      <c r="I1245" s="3"/>
      <c r="J1245" s="3"/>
      <c r="K1245" s="73"/>
      <c r="L1245" s="74"/>
      <c r="Q1245" s="3"/>
      <c r="S1245" s="86"/>
    </row>
    <row r="1246" spans="4:19" ht="21" customHeight="1">
      <c r="D1246" s="3"/>
      <c r="E1246" s="3"/>
      <c r="F1246" s="3"/>
      <c r="G1246" s="3"/>
      <c r="H1246" s="3"/>
      <c r="I1246" s="3"/>
      <c r="J1246" s="3"/>
      <c r="K1246" s="73"/>
      <c r="L1246" s="74"/>
      <c r="Q1246" s="3"/>
      <c r="S1246" s="86"/>
    </row>
    <row r="1247" spans="4:19" ht="21" customHeight="1">
      <c r="D1247" s="3"/>
      <c r="E1247" s="3"/>
      <c r="F1247" s="3"/>
      <c r="G1247" s="3"/>
      <c r="H1247" s="3"/>
      <c r="I1247" s="3"/>
      <c r="J1247" s="3"/>
      <c r="K1247" s="73"/>
      <c r="L1247" s="74"/>
      <c r="Q1247" s="3"/>
      <c r="S1247" s="86"/>
    </row>
    <row r="1248" spans="4:19" ht="21" customHeight="1">
      <c r="D1248" s="3"/>
      <c r="E1248" s="3"/>
      <c r="F1248" s="3"/>
      <c r="G1248" s="3"/>
      <c r="H1248" s="3"/>
      <c r="I1248" s="3"/>
      <c r="J1248" s="3"/>
      <c r="K1248" s="73"/>
      <c r="L1248" s="74"/>
      <c r="Q1248" s="3"/>
      <c r="S1248" s="86"/>
    </row>
    <row r="1249" spans="4:19" ht="21" customHeight="1">
      <c r="D1249" s="3"/>
      <c r="E1249" s="3"/>
      <c r="F1249" s="3"/>
      <c r="G1249" s="3"/>
      <c r="H1249" s="3"/>
      <c r="I1249" s="3"/>
      <c r="J1249" s="3"/>
      <c r="K1249" s="73"/>
      <c r="L1249" s="74"/>
      <c r="Q1249" s="3"/>
      <c r="S1249" s="86"/>
    </row>
    <row r="1250" spans="4:19" ht="21" customHeight="1">
      <c r="D1250" s="3"/>
      <c r="E1250" s="3"/>
      <c r="F1250" s="3"/>
      <c r="G1250" s="3"/>
      <c r="H1250" s="3"/>
      <c r="I1250" s="3"/>
      <c r="J1250" s="3"/>
      <c r="K1250" s="73"/>
      <c r="L1250" s="74"/>
      <c r="Q1250" s="3"/>
      <c r="S1250" s="86"/>
    </row>
    <row r="1251" spans="4:19" ht="21" customHeight="1">
      <c r="D1251" s="3"/>
      <c r="E1251" s="3"/>
      <c r="F1251" s="3"/>
      <c r="G1251" s="3"/>
      <c r="H1251" s="3"/>
      <c r="I1251" s="3"/>
      <c r="J1251" s="3"/>
      <c r="K1251" s="73"/>
      <c r="L1251" s="74"/>
      <c r="Q1251" s="3"/>
      <c r="S1251" s="86"/>
    </row>
    <row r="1252" spans="4:19" ht="21" customHeight="1">
      <c r="D1252" s="3"/>
      <c r="E1252" s="3"/>
      <c r="F1252" s="3"/>
      <c r="G1252" s="3"/>
      <c r="H1252" s="3"/>
      <c r="I1252" s="3"/>
      <c r="J1252" s="3"/>
      <c r="K1252" s="73"/>
      <c r="L1252" s="74"/>
      <c r="Q1252" s="3"/>
      <c r="S1252" s="86"/>
    </row>
    <row r="1253" spans="4:19" ht="21" customHeight="1">
      <c r="D1253" s="3"/>
      <c r="E1253" s="3"/>
      <c r="F1253" s="3"/>
      <c r="G1253" s="3"/>
      <c r="H1253" s="3"/>
      <c r="I1253" s="3"/>
      <c r="J1253" s="3"/>
      <c r="K1253" s="73"/>
      <c r="L1253" s="74"/>
      <c r="Q1253" s="3"/>
      <c r="S1253" s="86"/>
    </row>
    <row r="1254" spans="4:19" ht="21" customHeight="1">
      <c r="D1254" s="3"/>
      <c r="E1254" s="3"/>
      <c r="F1254" s="3"/>
      <c r="G1254" s="3"/>
      <c r="H1254" s="3"/>
      <c r="I1254" s="3"/>
      <c r="J1254" s="3"/>
      <c r="K1254" s="73"/>
      <c r="L1254" s="74"/>
      <c r="Q1254" s="3"/>
      <c r="S1254" s="86"/>
    </row>
    <row r="1255" spans="4:19" ht="21" customHeight="1">
      <c r="D1255" s="3"/>
      <c r="E1255" s="3"/>
      <c r="F1255" s="3"/>
      <c r="G1255" s="3"/>
      <c r="H1255" s="3"/>
      <c r="I1255" s="3"/>
      <c r="J1255" s="3"/>
      <c r="K1255" s="73"/>
      <c r="L1255" s="74"/>
      <c r="Q1255" s="3"/>
      <c r="S1255" s="86"/>
    </row>
    <row r="1256" spans="4:19" ht="21" customHeight="1">
      <c r="D1256" s="3"/>
      <c r="E1256" s="3"/>
      <c r="F1256" s="3"/>
      <c r="G1256" s="3"/>
      <c r="H1256" s="3"/>
      <c r="I1256" s="3"/>
      <c r="J1256" s="3"/>
      <c r="K1256" s="73"/>
      <c r="L1256" s="74"/>
      <c r="Q1256" s="3"/>
      <c r="S1256" s="86"/>
    </row>
    <row r="1257" spans="4:19" ht="21" customHeight="1">
      <c r="D1257" s="3"/>
      <c r="E1257" s="3"/>
      <c r="F1257" s="3"/>
      <c r="G1257" s="3"/>
      <c r="H1257" s="3"/>
      <c r="I1257" s="3"/>
      <c r="J1257" s="3"/>
      <c r="K1257" s="73"/>
      <c r="L1257" s="74"/>
      <c r="Q1257" s="3"/>
      <c r="S1257" s="86"/>
    </row>
    <row r="1258" spans="4:19" ht="21" customHeight="1">
      <c r="D1258" s="3"/>
      <c r="E1258" s="3"/>
      <c r="F1258" s="3"/>
      <c r="G1258" s="3"/>
      <c r="H1258" s="3"/>
      <c r="I1258" s="3"/>
      <c r="J1258" s="3"/>
      <c r="K1258" s="73"/>
      <c r="L1258" s="74"/>
      <c r="Q1258" s="3"/>
      <c r="S1258" s="86"/>
    </row>
    <row r="1259" spans="4:19" ht="21" customHeight="1">
      <c r="D1259" s="3"/>
      <c r="E1259" s="3"/>
      <c r="F1259" s="3"/>
      <c r="G1259" s="3"/>
      <c r="H1259" s="3"/>
      <c r="I1259" s="3"/>
      <c r="J1259" s="3"/>
      <c r="K1259" s="73"/>
      <c r="L1259" s="74"/>
      <c r="Q1259" s="3"/>
      <c r="S1259" s="86"/>
    </row>
    <row r="1260" spans="4:19" ht="21" customHeight="1">
      <c r="D1260" s="3"/>
      <c r="E1260" s="3"/>
      <c r="F1260" s="3"/>
      <c r="G1260" s="3"/>
      <c r="H1260" s="3"/>
      <c r="I1260" s="3"/>
      <c r="J1260" s="3"/>
      <c r="K1260" s="73"/>
      <c r="L1260" s="74"/>
      <c r="Q1260" s="3"/>
      <c r="S1260" s="86"/>
    </row>
    <row r="1261" spans="4:19" ht="21" customHeight="1">
      <c r="D1261" s="3"/>
      <c r="E1261" s="3"/>
      <c r="F1261" s="3"/>
      <c r="G1261" s="3"/>
      <c r="H1261" s="3"/>
      <c r="I1261" s="3"/>
      <c r="J1261" s="3"/>
      <c r="K1261" s="73"/>
      <c r="L1261" s="74"/>
      <c r="Q1261" s="3"/>
      <c r="S1261" s="86"/>
    </row>
    <row r="1262" spans="4:19" ht="21" customHeight="1">
      <c r="D1262" s="3"/>
      <c r="E1262" s="3"/>
      <c r="F1262" s="3"/>
      <c r="G1262" s="3"/>
      <c r="H1262" s="3"/>
      <c r="I1262" s="3"/>
      <c r="J1262" s="3"/>
      <c r="K1262" s="73"/>
      <c r="L1262" s="74"/>
      <c r="Q1262" s="3"/>
      <c r="S1262" s="86"/>
    </row>
    <row r="1263" spans="4:19" ht="21" customHeight="1">
      <c r="D1263" s="3"/>
      <c r="E1263" s="3"/>
      <c r="F1263" s="3"/>
      <c r="G1263" s="3"/>
      <c r="H1263" s="3"/>
      <c r="I1263" s="3"/>
      <c r="J1263" s="3"/>
      <c r="K1263" s="73"/>
      <c r="L1263" s="74"/>
      <c r="Q1263" s="3"/>
      <c r="S1263" s="86"/>
    </row>
    <row r="1264" spans="4:19" ht="21" customHeight="1">
      <c r="D1264" s="3"/>
      <c r="E1264" s="3"/>
      <c r="F1264" s="3"/>
      <c r="G1264" s="3"/>
      <c r="H1264" s="3"/>
      <c r="I1264" s="3"/>
      <c r="J1264" s="3"/>
      <c r="K1264" s="73"/>
      <c r="L1264" s="74"/>
      <c r="Q1264" s="3"/>
      <c r="S1264" s="86"/>
    </row>
    <row r="1265" spans="4:19" ht="21" customHeight="1">
      <c r="D1265" s="3"/>
      <c r="E1265" s="3"/>
      <c r="F1265" s="3"/>
      <c r="G1265" s="3"/>
      <c r="H1265" s="3"/>
      <c r="I1265" s="3"/>
      <c r="J1265" s="3"/>
      <c r="K1265" s="73"/>
      <c r="L1265" s="74"/>
      <c r="Q1265" s="3"/>
      <c r="S1265" s="86"/>
    </row>
    <row r="1266" spans="4:19" ht="21" customHeight="1">
      <c r="D1266" s="3"/>
      <c r="E1266" s="3"/>
      <c r="F1266" s="3"/>
      <c r="G1266" s="3"/>
      <c r="H1266" s="3"/>
      <c r="I1266" s="3"/>
      <c r="J1266" s="3"/>
      <c r="K1266" s="73"/>
      <c r="L1266" s="74"/>
      <c r="Q1266" s="3"/>
      <c r="S1266" s="86"/>
    </row>
    <row r="1267" spans="4:19" ht="21" customHeight="1">
      <c r="D1267" s="3"/>
      <c r="E1267" s="3"/>
      <c r="F1267" s="3"/>
      <c r="G1267" s="3"/>
      <c r="H1267" s="3"/>
      <c r="I1267" s="3"/>
      <c r="J1267" s="3"/>
      <c r="K1267" s="73"/>
      <c r="L1267" s="74"/>
      <c r="Q1267" s="3"/>
      <c r="S1267" s="86"/>
    </row>
    <row r="1268" spans="4:19" ht="21" customHeight="1">
      <c r="D1268" s="3"/>
      <c r="E1268" s="3"/>
      <c r="F1268" s="3"/>
      <c r="G1268" s="3"/>
      <c r="H1268" s="3"/>
      <c r="I1268" s="3"/>
      <c r="J1268" s="3"/>
      <c r="K1268" s="73"/>
      <c r="L1268" s="74"/>
      <c r="Q1268" s="3"/>
      <c r="S1268" s="86"/>
    </row>
    <row r="1269" spans="4:19" ht="21" customHeight="1">
      <c r="D1269" s="3"/>
      <c r="E1269" s="3"/>
      <c r="F1269" s="3"/>
      <c r="G1269" s="3"/>
      <c r="H1269" s="3"/>
      <c r="I1269" s="3"/>
      <c r="J1269" s="3"/>
      <c r="K1269" s="73"/>
      <c r="L1269" s="74"/>
      <c r="Q1269" s="3"/>
      <c r="S1269" s="86"/>
    </row>
    <row r="1270" spans="4:19" ht="21" customHeight="1">
      <c r="D1270" s="3"/>
      <c r="E1270" s="3"/>
      <c r="F1270" s="3"/>
      <c r="G1270" s="3"/>
      <c r="H1270" s="3"/>
      <c r="I1270" s="3"/>
      <c r="J1270" s="3"/>
      <c r="K1270" s="73"/>
      <c r="L1270" s="74"/>
      <c r="Q1270" s="3"/>
      <c r="S1270" s="86"/>
    </row>
    <row r="1271" spans="4:19" ht="21" customHeight="1">
      <c r="D1271" s="3"/>
      <c r="E1271" s="3"/>
      <c r="F1271" s="3"/>
      <c r="G1271" s="3"/>
      <c r="H1271" s="3"/>
      <c r="I1271" s="3"/>
      <c r="J1271" s="3"/>
      <c r="K1271" s="73"/>
      <c r="L1271" s="74"/>
      <c r="Q1271" s="3"/>
      <c r="S1271" s="86"/>
    </row>
    <row r="1272" spans="4:19" ht="21" customHeight="1">
      <c r="D1272" s="3"/>
      <c r="E1272" s="3"/>
      <c r="F1272" s="3"/>
      <c r="G1272" s="3"/>
      <c r="H1272" s="3"/>
      <c r="I1272" s="3"/>
      <c r="J1272" s="3"/>
      <c r="K1272" s="73"/>
      <c r="L1272" s="74"/>
      <c r="Q1272" s="3"/>
      <c r="S1272" s="86"/>
    </row>
    <row r="1273" spans="4:19" ht="21" customHeight="1">
      <c r="D1273" s="3"/>
      <c r="E1273" s="3"/>
      <c r="F1273" s="3"/>
      <c r="G1273" s="3"/>
      <c r="H1273" s="3"/>
      <c r="I1273" s="3"/>
      <c r="J1273" s="3"/>
      <c r="K1273" s="73"/>
      <c r="L1273" s="74"/>
      <c r="Q1273" s="3"/>
      <c r="S1273" s="86"/>
    </row>
    <row r="1274" spans="4:19" ht="21" customHeight="1">
      <c r="D1274" s="3"/>
      <c r="E1274" s="3"/>
      <c r="F1274" s="3"/>
      <c r="G1274" s="3"/>
      <c r="H1274" s="3"/>
      <c r="I1274" s="3"/>
      <c r="J1274" s="3"/>
      <c r="K1274" s="73"/>
      <c r="L1274" s="74"/>
      <c r="Q1274" s="3"/>
      <c r="S1274" s="86"/>
    </row>
    <row r="1275" spans="4:19" ht="21" customHeight="1">
      <c r="D1275" s="3"/>
      <c r="E1275" s="3"/>
      <c r="F1275" s="3"/>
      <c r="G1275" s="3"/>
      <c r="H1275" s="3"/>
      <c r="I1275" s="3"/>
      <c r="J1275" s="3"/>
      <c r="K1275" s="73"/>
      <c r="L1275" s="74"/>
      <c r="Q1275" s="3"/>
      <c r="S1275" s="86"/>
    </row>
    <row r="1276" spans="4:19" ht="21" customHeight="1">
      <c r="D1276" s="3"/>
      <c r="E1276" s="3"/>
      <c r="F1276" s="3"/>
      <c r="G1276" s="3"/>
      <c r="H1276" s="3"/>
      <c r="I1276" s="3"/>
      <c r="J1276" s="3"/>
      <c r="K1276" s="73"/>
      <c r="L1276" s="74"/>
      <c r="Q1276" s="3"/>
      <c r="S1276" s="86"/>
    </row>
    <row r="1277" spans="4:19" ht="21" customHeight="1">
      <c r="D1277" s="3"/>
      <c r="E1277" s="3"/>
      <c r="F1277" s="3"/>
      <c r="G1277" s="3"/>
      <c r="H1277" s="3"/>
      <c r="I1277" s="3"/>
      <c r="J1277" s="3"/>
      <c r="K1277" s="73"/>
      <c r="L1277" s="74"/>
      <c r="Q1277" s="3"/>
      <c r="S1277" s="86"/>
    </row>
    <row r="1278" spans="4:19" ht="21" customHeight="1">
      <c r="D1278" s="3"/>
      <c r="E1278" s="3"/>
      <c r="F1278" s="3"/>
      <c r="G1278" s="3"/>
      <c r="H1278" s="3"/>
      <c r="I1278" s="3"/>
      <c r="J1278" s="3"/>
      <c r="K1278" s="73"/>
      <c r="L1278" s="74"/>
      <c r="Q1278" s="3"/>
      <c r="S1278" s="86"/>
    </row>
    <row r="1279" spans="4:19" ht="21" customHeight="1">
      <c r="D1279" s="3"/>
      <c r="E1279" s="3"/>
      <c r="F1279" s="3"/>
      <c r="G1279" s="3"/>
      <c r="H1279" s="3"/>
      <c r="I1279" s="3"/>
      <c r="J1279" s="3"/>
      <c r="K1279" s="73"/>
      <c r="L1279" s="74"/>
      <c r="Q1279" s="3"/>
      <c r="S1279" s="86"/>
    </row>
    <row r="1280" spans="4:19" ht="21" customHeight="1">
      <c r="D1280" s="3"/>
      <c r="E1280" s="3"/>
      <c r="F1280" s="3"/>
      <c r="G1280" s="3"/>
      <c r="H1280" s="3"/>
      <c r="I1280" s="3"/>
      <c r="J1280" s="3"/>
      <c r="K1280" s="73"/>
      <c r="L1280" s="74"/>
      <c r="Q1280" s="3"/>
      <c r="S1280" s="86"/>
    </row>
    <row r="1281" spans="4:19" ht="21" customHeight="1">
      <c r="D1281" s="3"/>
      <c r="E1281" s="3"/>
      <c r="F1281" s="3"/>
      <c r="G1281" s="3"/>
      <c r="H1281" s="3"/>
      <c r="I1281" s="3"/>
      <c r="J1281" s="3"/>
      <c r="K1281" s="73"/>
      <c r="L1281" s="74"/>
      <c r="Q1281" s="3"/>
      <c r="S1281" s="86"/>
    </row>
    <row r="1282" spans="4:19" ht="21" customHeight="1">
      <c r="D1282" s="3"/>
      <c r="E1282" s="3"/>
      <c r="F1282" s="3"/>
      <c r="G1282" s="3"/>
      <c r="H1282" s="3"/>
      <c r="I1282" s="3"/>
      <c r="J1282" s="3"/>
      <c r="K1282" s="73"/>
      <c r="L1282" s="74"/>
      <c r="Q1282" s="3"/>
      <c r="S1282" s="86"/>
    </row>
    <row r="1283" spans="4:19" ht="21" customHeight="1">
      <c r="D1283" s="3"/>
      <c r="E1283" s="3"/>
      <c r="F1283" s="3"/>
      <c r="G1283" s="3"/>
      <c r="H1283" s="3"/>
      <c r="I1283" s="3"/>
      <c r="J1283" s="3"/>
      <c r="K1283" s="73"/>
      <c r="L1283" s="74"/>
      <c r="Q1283" s="3"/>
      <c r="S1283" s="86"/>
    </row>
    <row r="1284" spans="4:19" ht="21" customHeight="1">
      <c r="D1284" s="3"/>
      <c r="E1284" s="3"/>
      <c r="F1284" s="3"/>
      <c r="G1284" s="3"/>
      <c r="H1284" s="3"/>
      <c r="I1284" s="3"/>
      <c r="J1284" s="3"/>
      <c r="K1284" s="73"/>
      <c r="L1284" s="74"/>
      <c r="Q1284" s="3"/>
      <c r="S1284" s="86"/>
    </row>
    <row r="1285" spans="4:19" ht="21" customHeight="1">
      <c r="D1285" s="3"/>
      <c r="E1285" s="3"/>
      <c r="F1285" s="3"/>
      <c r="G1285" s="3"/>
      <c r="H1285" s="3"/>
      <c r="I1285" s="3"/>
      <c r="J1285" s="3"/>
      <c r="K1285" s="73"/>
      <c r="L1285" s="74"/>
      <c r="Q1285" s="3"/>
      <c r="S1285" s="86"/>
    </row>
    <row r="1286" spans="4:19" ht="21" customHeight="1">
      <c r="D1286" s="3"/>
      <c r="E1286" s="3"/>
      <c r="F1286" s="3"/>
      <c r="G1286" s="3"/>
      <c r="H1286" s="3"/>
      <c r="I1286" s="3"/>
      <c r="J1286" s="3"/>
      <c r="K1286" s="73"/>
      <c r="L1286" s="74"/>
      <c r="Q1286" s="3"/>
      <c r="S1286" s="86"/>
    </row>
    <row r="1287" spans="4:19" ht="21" customHeight="1">
      <c r="D1287" s="3"/>
      <c r="E1287" s="3"/>
      <c r="F1287" s="3"/>
      <c r="G1287" s="3"/>
      <c r="H1287" s="3"/>
      <c r="I1287" s="3"/>
      <c r="J1287" s="3"/>
      <c r="K1287" s="73"/>
      <c r="L1287" s="74"/>
      <c r="Q1287" s="3"/>
      <c r="S1287" s="86"/>
    </row>
    <row r="1288" spans="4:19" ht="21" customHeight="1">
      <c r="D1288" s="3"/>
      <c r="E1288" s="3"/>
      <c r="F1288" s="3"/>
      <c r="G1288" s="3"/>
      <c r="H1288" s="3"/>
      <c r="I1288" s="3"/>
      <c r="J1288" s="3"/>
      <c r="K1288" s="73"/>
      <c r="L1288" s="74"/>
      <c r="Q1288" s="3"/>
      <c r="S1288" s="86"/>
    </row>
    <row r="1289" spans="4:19" ht="21" customHeight="1">
      <c r="D1289" s="3"/>
      <c r="E1289" s="3"/>
      <c r="F1289" s="3"/>
      <c r="G1289" s="3"/>
      <c r="H1289" s="3"/>
      <c r="I1289" s="3"/>
      <c r="J1289" s="3"/>
      <c r="K1289" s="73"/>
      <c r="L1289" s="74"/>
      <c r="Q1289" s="3"/>
      <c r="S1289" s="86"/>
    </row>
    <row r="1290" spans="4:19" ht="21" customHeight="1">
      <c r="D1290" s="3"/>
      <c r="E1290" s="3"/>
      <c r="F1290" s="3"/>
      <c r="G1290" s="3"/>
      <c r="H1290" s="3"/>
      <c r="I1290" s="3"/>
      <c r="J1290" s="3"/>
      <c r="K1290" s="73"/>
      <c r="L1290" s="74"/>
      <c r="Q1290" s="3"/>
      <c r="S1290" s="86"/>
    </row>
    <row r="1291" spans="4:19" ht="21" customHeight="1">
      <c r="D1291" s="3"/>
      <c r="E1291" s="3"/>
      <c r="F1291" s="3"/>
      <c r="G1291" s="3"/>
      <c r="H1291" s="3"/>
      <c r="I1291" s="3"/>
      <c r="J1291" s="3"/>
      <c r="K1291" s="73"/>
      <c r="L1291" s="74"/>
      <c r="Q1291" s="3"/>
      <c r="S1291" s="86"/>
    </row>
    <row r="1292" spans="4:19" ht="21" customHeight="1">
      <c r="D1292" s="3"/>
      <c r="E1292" s="3"/>
      <c r="F1292" s="3"/>
      <c r="G1292" s="3"/>
      <c r="H1292" s="3"/>
      <c r="I1292" s="3"/>
      <c r="J1292" s="3"/>
      <c r="K1292" s="73"/>
      <c r="L1292" s="74"/>
      <c r="Q1292" s="3"/>
      <c r="S1292" s="86"/>
    </row>
    <row r="1293" spans="4:19" ht="21" customHeight="1">
      <c r="D1293" s="3"/>
      <c r="E1293" s="3"/>
      <c r="F1293" s="3"/>
      <c r="G1293" s="3"/>
      <c r="H1293" s="3"/>
      <c r="I1293" s="3"/>
      <c r="J1293" s="3"/>
      <c r="K1293" s="73"/>
      <c r="L1293" s="74"/>
      <c r="Q1293" s="3"/>
      <c r="S1293" s="86"/>
    </row>
    <row r="1294" spans="4:19" ht="21" customHeight="1">
      <c r="D1294" s="3"/>
      <c r="E1294" s="3"/>
      <c r="F1294" s="3"/>
      <c r="G1294" s="3"/>
      <c r="H1294" s="3"/>
      <c r="I1294" s="3"/>
      <c r="J1294" s="3"/>
      <c r="K1294" s="73"/>
      <c r="L1294" s="74"/>
      <c r="Q1294" s="3"/>
      <c r="S1294" s="86"/>
    </row>
    <row r="1295" spans="4:19" ht="21" customHeight="1">
      <c r="D1295" s="3"/>
      <c r="E1295" s="3"/>
      <c r="F1295" s="3"/>
      <c r="G1295" s="3"/>
      <c r="H1295" s="3"/>
      <c r="I1295" s="3"/>
      <c r="J1295" s="3"/>
      <c r="K1295" s="73"/>
      <c r="L1295" s="74"/>
      <c r="Q1295" s="3"/>
      <c r="S1295" s="86"/>
    </row>
    <row r="1296" spans="4:19" ht="21" customHeight="1">
      <c r="D1296" s="3"/>
      <c r="E1296" s="3"/>
      <c r="F1296" s="3"/>
      <c r="G1296" s="3"/>
      <c r="H1296" s="3"/>
      <c r="I1296" s="3"/>
      <c r="J1296" s="3"/>
      <c r="K1296" s="73"/>
      <c r="L1296" s="74"/>
      <c r="Q1296" s="3"/>
      <c r="S1296" s="86"/>
    </row>
    <row r="1297" spans="4:19" ht="21" customHeight="1">
      <c r="D1297" s="3"/>
      <c r="E1297" s="3"/>
      <c r="F1297" s="3"/>
      <c r="G1297" s="3"/>
      <c r="H1297" s="3"/>
      <c r="I1297" s="3"/>
      <c r="J1297" s="3"/>
      <c r="K1297" s="73"/>
      <c r="L1297" s="74"/>
      <c r="Q1297" s="3"/>
      <c r="S1297" s="86"/>
    </row>
    <row r="1298" spans="4:19" ht="21" customHeight="1">
      <c r="D1298" s="3"/>
      <c r="E1298" s="3"/>
      <c r="F1298" s="3"/>
      <c r="G1298" s="3"/>
      <c r="H1298" s="3"/>
      <c r="I1298" s="3"/>
      <c r="J1298" s="3"/>
      <c r="K1298" s="73"/>
      <c r="L1298" s="74"/>
      <c r="Q1298" s="3"/>
      <c r="S1298" s="86"/>
    </row>
    <row r="1299" spans="4:19" ht="21" customHeight="1">
      <c r="D1299" s="3"/>
      <c r="E1299" s="3"/>
      <c r="F1299" s="3"/>
      <c r="G1299" s="3"/>
      <c r="H1299" s="3"/>
      <c r="I1299" s="3"/>
      <c r="J1299" s="3"/>
      <c r="K1299" s="73"/>
      <c r="L1299" s="74"/>
      <c r="Q1299" s="3"/>
      <c r="S1299" s="86"/>
    </row>
    <row r="1300" spans="4:19" ht="21" customHeight="1">
      <c r="D1300" s="3"/>
      <c r="E1300" s="3"/>
      <c r="F1300" s="3"/>
      <c r="G1300" s="3"/>
      <c r="H1300" s="3"/>
      <c r="I1300" s="3"/>
      <c r="J1300" s="3"/>
      <c r="K1300" s="73"/>
      <c r="L1300" s="74"/>
      <c r="Q1300" s="3"/>
      <c r="S1300" s="86"/>
    </row>
    <row r="1301" spans="4:19" ht="21" customHeight="1">
      <c r="D1301" s="3"/>
      <c r="E1301" s="3"/>
      <c r="F1301" s="3"/>
      <c r="G1301" s="3"/>
      <c r="H1301" s="3"/>
      <c r="I1301" s="3"/>
      <c r="J1301" s="3"/>
      <c r="K1301" s="73"/>
      <c r="L1301" s="74"/>
      <c r="Q1301" s="3"/>
      <c r="S1301" s="86"/>
    </row>
    <row r="1302" spans="4:19" ht="21" customHeight="1">
      <c r="D1302" s="3"/>
      <c r="E1302" s="3"/>
      <c r="F1302" s="3"/>
      <c r="G1302" s="3"/>
      <c r="H1302" s="3"/>
      <c r="I1302" s="3"/>
      <c r="J1302" s="3"/>
      <c r="K1302" s="73"/>
      <c r="L1302" s="74"/>
      <c r="Q1302" s="3"/>
      <c r="S1302" s="86"/>
    </row>
    <row r="1303" spans="4:19" ht="21" customHeight="1">
      <c r="D1303" s="3"/>
      <c r="E1303" s="3"/>
      <c r="F1303" s="3"/>
      <c r="G1303" s="3"/>
      <c r="H1303" s="3"/>
      <c r="I1303" s="3"/>
      <c r="J1303" s="3"/>
      <c r="K1303" s="73"/>
      <c r="L1303" s="74"/>
      <c r="Q1303" s="3"/>
      <c r="S1303" s="86"/>
    </row>
    <row r="1304" spans="4:19" ht="21" customHeight="1">
      <c r="D1304" s="3"/>
      <c r="E1304" s="3"/>
      <c r="F1304" s="3"/>
      <c r="G1304" s="3"/>
      <c r="H1304" s="3"/>
      <c r="I1304" s="3"/>
      <c r="J1304" s="3"/>
      <c r="K1304" s="73"/>
      <c r="L1304" s="74"/>
      <c r="Q1304" s="3"/>
      <c r="S1304" s="86"/>
    </row>
    <row r="1305" spans="4:19" ht="21" customHeight="1">
      <c r="D1305" s="3"/>
      <c r="E1305" s="3"/>
      <c r="F1305" s="3"/>
      <c r="G1305" s="3"/>
      <c r="H1305" s="3"/>
      <c r="I1305" s="3"/>
      <c r="J1305" s="3"/>
      <c r="K1305" s="73"/>
      <c r="L1305" s="74"/>
      <c r="Q1305" s="3"/>
      <c r="S1305" s="86"/>
    </row>
    <row r="1306" spans="4:19" ht="21" customHeight="1">
      <c r="D1306" s="3"/>
      <c r="E1306" s="3"/>
      <c r="F1306" s="3"/>
      <c r="G1306" s="3"/>
      <c r="H1306" s="3"/>
      <c r="I1306" s="3"/>
      <c r="J1306" s="3"/>
      <c r="K1306" s="73"/>
      <c r="L1306" s="74"/>
      <c r="Q1306" s="3"/>
      <c r="S1306" s="86"/>
    </row>
    <row r="1307" spans="4:19" ht="21" customHeight="1">
      <c r="D1307" s="3"/>
      <c r="E1307" s="3"/>
      <c r="F1307" s="3"/>
      <c r="G1307" s="3"/>
      <c r="H1307" s="3"/>
      <c r="I1307" s="3"/>
      <c r="J1307" s="3"/>
      <c r="K1307" s="73"/>
      <c r="L1307" s="74"/>
      <c r="Q1307" s="3"/>
      <c r="S1307" s="86"/>
    </row>
    <row r="1308" spans="4:19" ht="21" customHeight="1">
      <c r="D1308" s="3"/>
      <c r="E1308" s="3"/>
      <c r="F1308" s="3"/>
      <c r="G1308" s="3"/>
      <c r="H1308" s="3"/>
      <c r="I1308" s="3"/>
      <c r="J1308" s="3"/>
      <c r="K1308" s="73"/>
      <c r="L1308" s="74"/>
      <c r="Q1308" s="3"/>
      <c r="S1308" s="86"/>
    </row>
    <row r="1309" spans="4:19" ht="21" customHeight="1">
      <c r="D1309" s="3"/>
      <c r="E1309" s="3"/>
      <c r="F1309" s="3"/>
      <c r="G1309" s="3"/>
      <c r="H1309" s="3"/>
      <c r="I1309" s="3"/>
      <c r="J1309" s="3"/>
      <c r="K1309" s="73"/>
      <c r="L1309" s="74"/>
      <c r="Q1309" s="3"/>
      <c r="S1309" s="86"/>
    </row>
    <row r="1310" spans="4:19" ht="21" customHeight="1">
      <c r="D1310" s="3"/>
      <c r="E1310" s="3"/>
      <c r="F1310" s="3"/>
      <c r="G1310" s="3"/>
      <c r="H1310" s="3"/>
      <c r="I1310" s="3"/>
      <c r="J1310" s="3"/>
      <c r="K1310" s="73"/>
      <c r="L1310" s="74"/>
      <c r="Q1310" s="3"/>
      <c r="S1310" s="86"/>
    </row>
    <row r="1311" spans="4:19" ht="21" customHeight="1">
      <c r="D1311" s="3"/>
      <c r="E1311" s="3"/>
      <c r="F1311" s="3"/>
      <c r="G1311" s="3"/>
      <c r="H1311" s="3"/>
      <c r="I1311" s="3"/>
      <c r="J1311" s="3"/>
      <c r="K1311" s="73"/>
      <c r="L1311" s="74"/>
      <c r="Q1311" s="3"/>
      <c r="S1311" s="86"/>
    </row>
    <row r="1312" spans="4:19" ht="21" customHeight="1">
      <c r="D1312" s="3"/>
      <c r="E1312" s="3"/>
      <c r="F1312" s="3"/>
      <c r="G1312" s="3"/>
      <c r="H1312" s="3"/>
      <c r="I1312" s="3"/>
      <c r="J1312" s="3"/>
      <c r="K1312" s="73"/>
      <c r="L1312" s="74"/>
      <c r="Q1312" s="3"/>
      <c r="S1312" s="86"/>
    </row>
    <row r="1313" spans="4:19" ht="21" customHeight="1">
      <c r="D1313" s="3"/>
      <c r="E1313" s="3"/>
      <c r="F1313" s="3"/>
      <c r="G1313" s="3"/>
      <c r="H1313" s="3"/>
      <c r="I1313" s="3"/>
      <c r="J1313" s="3"/>
      <c r="K1313" s="73"/>
      <c r="L1313" s="74"/>
      <c r="Q1313" s="3"/>
      <c r="S1313" s="86"/>
    </row>
    <row r="1314" spans="4:19" ht="21" customHeight="1">
      <c r="D1314" s="3"/>
      <c r="E1314" s="3"/>
      <c r="F1314" s="3"/>
      <c r="G1314" s="3"/>
      <c r="H1314" s="3"/>
      <c r="I1314" s="3"/>
      <c r="J1314" s="3"/>
      <c r="K1314" s="73"/>
      <c r="L1314" s="74"/>
      <c r="Q1314" s="3"/>
      <c r="S1314" s="86"/>
    </row>
    <row r="1315" spans="4:19" ht="21" customHeight="1">
      <c r="D1315" s="3"/>
      <c r="E1315" s="3"/>
      <c r="F1315" s="3"/>
      <c r="G1315" s="3"/>
      <c r="H1315" s="3"/>
      <c r="I1315" s="3"/>
      <c r="J1315" s="3"/>
      <c r="K1315" s="73"/>
      <c r="L1315" s="74"/>
      <c r="Q1315" s="3"/>
      <c r="S1315" s="86"/>
    </row>
    <row r="1316" spans="4:19" ht="21" customHeight="1">
      <c r="D1316" s="3"/>
      <c r="E1316" s="3"/>
      <c r="F1316" s="3"/>
      <c r="G1316" s="3"/>
      <c r="H1316" s="3"/>
      <c r="I1316" s="3"/>
      <c r="J1316" s="3"/>
      <c r="K1316" s="73"/>
      <c r="L1316" s="74"/>
      <c r="Q1316" s="3"/>
      <c r="S1316" s="86"/>
    </row>
    <row r="1317" spans="4:19" ht="21" customHeight="1">
      <c r="D1317" s="3"/>
      <c r="E1317" s="3"/>
      <c r="F1317" s="3"/>
      <c r="G1317" s="3"/>
      <c r="H1317" s="3"/>
      <c r="I1317" s="3"/>
      <c r="J1317" s="3"/>
      <c r="K1317" s="73"/>
      <c r="L1317" s="74"/>
      <c r="Q1317" s="3"/>
      <c r="S1317" s="86"/>
    </row>
    <row r="1318" spans="4:19" ht="21" customHeight="1">
      <c r="D1318" s="3"/>
      <c r="E1318" s="3"/>
      <c r="F1318" s="3"/>
      <c r="G1318" s="3"/>
      <c r="H1318" s="3"/>
      <c r="I1318" s="3"/>
      <c r="J1318" s="3"/>
      <c r="K1318" s="73"/>
      <c r="L1318" s="74"/>
      <c r="Q1318" s="3"/>
      <c r="S1318" s="86"/>
    </row>
    <row r="1319" spans="4:19" ht="21" customHeight="1">
      <c r="D1319" s="3"/>
      <c r="E1319" s="3"/>
      <c r="F1319" s="3"/>
      <c r="G1319" s="3"/>
      <c r="H1319" s="3"/>
      <c r="I1319" s="3"/>
      <c r="J1319" s="3"/>
      <c r="K1319" s="73"/>
      <c r="L1319" s="74"/>
      <c r="Q1319" s="3"/>
      <c r="S1319" s="86"/>
    </row>
    <row r="1320" spans="4:19" ht="21" customHeight="1">
      <c r="D1320" s="3"/>
      <c r="E1320" s="3"/>
      <c r="F1320" s="3"/>
      <c r="G1320" s="3"/>
      <c r="H1320" s="3"/>
      <c r="I1320" s="3"/>
      <c r="J1320" s="3"/>
      <c r="K1320" s="73"/>
      <c r="L1320" s="74"/>
      <c r="Q1320" s="3"/>
      <c r="S1320" s="86"/>
    </row>
    <row r="1321" spans="4:19" ht="21" customHeight="1">
      <c r="D1321" s="3"/>
      <c r="E1321" s="3"/>
      <c r="F1321" s="3"/>
      <c r="G1321" s="3"/>
      <c r="H1321" s="3"/>
      <c r="I1321" s="3"/>
      <c r="J1321" s="3"/>
      <c r="K1321" s="73"/>
      <c r="L1321" s="74"/>
      <c r="Q1321" s="3"/>
      <c r="S1321" s="86"/>
    </row>
    <row r="1322" spans="4:19" ht="21" customHeight="1">
      <c r="D1322" s="3"/>
      <c r="E1322" s="3"/>
      <c r="F1322" s="3"/>
      <c r="G1322" s="3"/>
      <c r="H1322" s="3"/>
      <c r="I1322" s="3"/>
      <c r="J1322" s="3"/>
      <c r="K1322" s="73"/>
      <c r="L1322" s="74"/>
      <c r="Q1322" s="3"/>
      <c r="S1322" s="86"/>
    </row>
    <row r="1323" spans="4:19" ht="21" customHeight="1">
      <c r="D1323" s="3"/>
      <c r="E1323" s="3"/>
      <c r="F1323" s="3"/>
      <c r="G1323" s="3"/>
      <c r="H1323" s="3"/>
      <c r="I1323" s="3"/>
      <c r="J1323" s="3"/>
      <c r="K1323" s="73"/>
      <c r="L1323" s="74"/>
      <c r="Q1323" s="3"/>
      <c r="S1323" s="86"/>
    </row>
    <row r="1324" spans="4:19" ht="21" customHeight="1">
      <c r="D1324" s="3"/>
      <c r="E1324" s="3"/>
      <c r="F1324" s="3"/>
      <c r="G1324" s="3"/>
      <c r="H1324" s="3"/>
      <c r="I1324" s="3"/>
      <c r="J1324" s="3"/>
      <c r="K1324" s="73"/>
      <c r="L1324" s="74"/>
      <c r="Q1324" s="3"/>
      <c r="S1324" s="86"/>
    </row>
    <row r="1325" spans="4:19" ht="21" customHeight="1">
      <c r="D1325" s="3"/>
      <c r="E1325" s="3"/>
      <c r="F1325" s="3"/>
      <c r="G1325" s="3"/>
      <c r="H1325" s="3"/>
      <c r="I1325" s="3"/>
      <c r="J1325" s="3"/>
      <c r="K1325" s="73"/>
      <c r="L1325" s="74"/>
      <c r="Q1325" s="3"/>
      <c r="S1325" s="86"/>
    </row>
    <row r="1326" spans="4:19" ht="21" customHeight="1">
      <c r="D1326" s="3"/>
      <c r="E1326" s="3"/>
      <c r="F1326" s="3"/>
      <c r="G1326" s="3"/>
      <c r="H1326" s="3"/>
      <c r="I1326" s="3"/>
      <c r="J1326" s="3"/>
      <c r="K1326" s="73"/>
      <c r="L1326" s="74"/>
      <c r="Q1326" s="3"/>
      <c r="S1326" s="86"/>
    </row>
    <row r="1327" spans="4:19" ht="21" customHeight="1">
      <c r="D1327" s="3"/>
      <c r="E1327" s="3"/>
      <c r="F1327" s="3"/>
      <c r="G1327" s="3"/>
      <c r="H1327" s="3"/>
      <c r="I1327" s="3"/>
      <c r="J1327" s="3"/>
      <c r="K1327" s="73"/>
      <c r="L1327" s="74"/>
      <c r="Q1327" s="3"/>
      <c r="S1327" s="86"/>
    </row>
    <row r="1328" spans="4:19" ht="21" customHeight="1">
      <c r="D1328" s="3"/>
      <c r="E1328" s="3"/>
      <c r="F1328" s="3"/>
      <c r="G1328" s="3"/>
      <c r="H1328" s="3"/>
      <c r="I1328" s="3"/>
      <c r="J1328" s="3"/>
      <c r="K1328" s="73"/>
      <c r="L1328" s="74"/>
      <c r="Q1328" s="3"/>
      <c r="S1328" s="86"/>
    </row>
    <row r="1329" spans="4:19" ht="21" customHeight="1">
      <c r="D1329" s="3"/>
      <c r="E1329" s="3"/>
      <c r="F1329" s="3"/>
      <c r="G1329" s="3"/>
      <c r="H1329" s="3"/>
      <c r="I1329" s="3"/>
      <c r="J1329" s="3"/>
      <c r="K1329" s="73"/>
      <c r="L1329" s="74"/>
      <c r="Q1329" s="3"/>
      <c r="S1329" s="86"/>
    </row>
    <row r="1330" spans="4:19" ht="21" customHeight="1">
      <c r="D1330" s="3"/>
      <c r="E1330" s="3"/>
      <c r="F1330" s="3"/>
      <c r="G1330" s="3"/>
      <c r="H1330" s="3"/>
      <c r="I1330" s="3"/>
      <c r="J1330" s="3"/>
      <c r="K1330" s="73"/>
      <c r="L1330" s="74"/>
      <c r="Q1330" s="3"/>
      <c r="S1330" s="86"/>
    </row>
    <row r="1331" spans="4:19" ht="21" customHeight="1">
      <c r="D1331" s="3"/>
      <c r="E1331" s="3"/>
      <c r="F1331" s="3"/>
      <c r="G1331" s="3"/>
      <c r="H1331" s="3"/>
      <c r="I1331" s="3"/>
      <c r="J1331" s="3"/>
      <c r="K1331" s="73"/>
      <c r="L1331" s="74"/>
      <c r="Q1331" s="3"/>
      <c r="S1331" s="86"/>
    </row>
    <row r="1332" spans="4:19" ht="21" customHeight="1">
      <c r="D1332" s="3"/>
      <c r="E1332" s="3"/>
      <c r="F1332" s="3"/>
      <c r="G1332" s="3"/>
      <c r="H1332" s="3"/>
      <c r="I1332" s="3"/>
      <c r="J1332" s="3"/>
      <c r="K1332" s="73"/>
      <c r="L1332" s="74"/>
      <c r="Q1332" s="3"/>
      <c r="S1332" s="86"/>
    </row>
    <row r="1333" spans="4:19" ht="21" customHeight="1">
      <c r="D1333" s="3"/>
      <c r="E1333" s="3"/>
      <c r="F1333" s="3"/>
      <c r="G1333" s="3"/>
      <c r="H1333" s="3"/>
      <c r="I1333" s="3"/>
      <c r="J1333" s="3"/>
      <c r="K1333" s="73"/>
      <c r="L1333" s="74"/>
      <c r="Q1333" s="3"/>
      <c r="S1333" s="86"/>
    </row>
    <row r="1334" spans="4:19" ht="21" customHeight="1">
      <c r="D1334" s="3"/>
      <c r="E1334" s="3"/>
      <c r="F1334" s="3"/>
      <c r="G1334" s="3"/>
      <c r="H1334" s="3"/>
      <c r="I1334" s="3"/>
      <c r="J1334" s="3"/>
      <c r="K1334" s="73"/>
      <c r="L1334" s="74"/>
      <c r="Q1334" s="3"/>
      <c r="S1334" s="86"/>
    </row>
    <row r="1335" spans="4:19" ht="21" customHeight="1">
      <c r="D1335" s="3"/>
      <c r="E1335" s="3"/>
      <c r="F1335" s="3"/>
      <c r="G1335" s="3"/>
      <c r="H1335" s="3"/>
      <c r="I1335" s="3"/>
      <c r="J1335" s="3"/>
      <c r="K1335" s="73"/>
      <c r="L1335" s="74"/>
      <c r="Q1335" s="3"/>
      <c r="S1335" s="86"/>
    </row>
    <row r="1336" spans="4:19" ht="21" customHeight="1">
      <c r="D1336" s="3"/>
      <c r="E1336" s="3"/>
      <c r="F1336" s="3"/>
      <c r="G1336" s="3"/>
      <c r="H1336" s="3"/>
      <c r="I1336" s="3"/>
      <c r="J1336" s="3"/>
      <c r="K1336" s="73"/>
      <c r="L1336" s="74"/>
      <c r="Q1336" s="3"/>
      <c r="S1336" s="86"/>
    </row>
    <row r="1337" spans="4:19" ht="21" customHeight="1">
      <c r="D1337" s="3"/>
      <c r="E1337" s="3"/>
      <c r="F1337" s="3"/>
      <c r="G1337" s="3"/>
      <c r="H1337" s="3"/>
      <c r="I1337" s="3"/>
      <c r="J1337" s="3"/>
      <c r="K1337" s="73"/>
      <c r="L1337" s="74"/>
      <c r="Q1337" s="3"/>
      <c r="S1337" s="86"/>
    </row>
    <row r="1338" spans="4:19" ht="21" customHeight="1">
      <c r="D1338" s="3"/>
      <c r="E1338" s="3"/>
      <c r="F1338" s="3"/>
      <c r="G1338" s="3"/>
      <c r="H1338" s="3"/>
      <c r="I1338" s="3"/>
      <c r="J1338" s="3"/>
      <c r="K1338" s="73"/>
      <c r="L1338" s="74"/>
      <c r="Q1338" s="3"/>
      <c r="S1338" s="86"/>
    </row>
    <row r="1339" spans="4:19" ht="21" customHeight="1">
      <c r="D1339" s="3"/>
      <c r="E1339" s="3"/>
      <c r="F1339" s="3"/>
      <c r="G1339" s="3"/>
      <c r="H1339" s="3"/>
      <c r="I1339" s="3"/>
      <c r="J1339" s="3"/>
      <c r="K1339" s="73"/>
      <c r="L1339" s="74"/>
      <c r="Q1339" s="3"/>
      <c r="S1339" s="86"/>
    </row>
    <row r="1340" spans="4:19" ht="21" customHeight="1">
      <c r="D1340" s="3"/>
      <c r="E1340" s="3"/>
      <c r="F1340" s="3"/>
      <c r="G1340" s="3"/>
      <c r="H1340" s="3"/>
      <c r="I1340" s="3"/>
      <c r="J1340" s="3"/>
      <c r="K1340" s="73"/>
      <c r="L1340" s="74"/>
      <c r="Q1340" s="3"/>
      <c r="S1340" s="86"/>
    </row>
    <row r="1341" spans="4:19" ht="21" customHeight="1">
      <c r="D1341" s="3"/>
      <c r="E1341" s="3"/>
      <c r="F1341" s="3"/>
      <c r="G1341" s="3"/>
      <c r="H1341" s="3"/>
      <c r="I1341" s="3"/>
      <c r="J1341" s="3"/>
      <c r="K1341" s="73"/>
      <c r="L1341" s="74"/>
      <c r="Q1341" s="3"/>
      <c r="S1341" s="86"/>
    </row>
    <row r="1342" spans="4:19" ht="21" customHeight="1">
      <c r="D1342" s="3"/>
      <c r="E1342" s="3"/>
      <c r="F1342" s="3"/>
      <c r="G1342" s="3"/>
      <c r="H1342" s="3"/>
      <c r="I1342" s="3"/>
      <c r="J1342" s="3"/>
      <c r="K1342" s="73"/>
      <c r="L1342" s="74"/>
      <c r="Q1342" s="3"/>
      <c r="S1342" s="86"/>
    </row>
    <row r="1343" spans="4:19" ht="21" customHeight="1">
      <c r="D1343" s="3"/>
      <c r="E1343" s="3"/>
      <c r="F1343" s="3"/>
      <c r="G1343" s="3"/>
      <c r="H1343" s="3"/>
      <c r="I1343" s="3"/>
      <c r="J1343" s="3"/>
      <c r="K1343" s="73"/>
      <c r="L1343" s="74"/>
      <c r="Q1343" s="3"/>
      <c r="S1343" s="86"/>
    </row>
    <row r="1344" spans="4:19" ht="21" customHeight="1">
      <c r="D1344" s="3"/>
      <c r="E1344" s="3"/>
      <c r="F1344" s="3"/>
      <c r="G1344" s="3"/>
      <c r="H1344" s="3"/>
      <c r="I1344" s="3"/>
      <c r="J1344" s="3"/>
      <c r="K1344" s="73"/>
      <c r="L1344" s="74"/>
      <c r="Q1344" s="3"/>
      <c r="S1344" s="86"/>
    </row>
    <row r="1345" spans="4:19" ht="21" customHeight="1">
      <c r="D1345" s="3"/>
      <c r="E1345" s="3"/>
      <c r="F1345" s="3"/>
      <c r="G1345" s="3"/>
      <c r="H1345" s="3"/>
      <c r="I1345" s="3"/>
      <c r="J1345" s="3"/>
      <c r="K1345" s="73"/>
      <c r="L1345" s="74"/>
      <c r="Q1345" s="3"/>
      <c r="S1345" s="86"/>
    </row>
    <row r="1346" spans="4:19" ht="21" customHeight="1">
      <c r="D1346" s="3"/>
      <c r="E1346" s="3"/>
      <c r="F1346" s="3"/>
      <c r="G1346" s="3"/>
      <c r="H1346" s="3"/>
      <c r="I1346" s="3"/>
      <c r="J1346" s="3"/>
      <c r="K1346" s="73"/>
      <c r="L1346" s="74"/>
      <c r="Q1346" s="3"/>
      <c r="S1346" s="86"/>
    </row>
    <row r="1347" spans="4:19" ht="21" customHeight="1">
      <c r="D1347" s="3"/>
      <c r="E1347" s="3"/>
      <c r="F1347" s="3"/>
      <c r="G1347" s="3"/>
      <c r="H1347" s="3"/>
      <c r="I1347" s="3"/>
      <c r="J1347" s="3"/>
      <c r="K1347" s="73"/>
      <c r="L1347" s="74"/>
      <c r="Q1347" s="3"/>
      <c r="S1347" s="86"/>
    </row>
    <row r="1348" spans="4:19" ht="21" customHeight="1">
      <c r="D1348" s="3"/>
      <c r="E1348" s="3"/>
      <c r="F1348" s="3"/>
      <c r="G1348" s="3"/>
      <c r="H1348" s="3"/>
      <c r="I1348" s="3"/>
      <c r="J1348" s="3"/>
      <c r="K1348" s="73"/>
      <c r="L1348" s="74"/>
      <c r="Q1348" s="3"/>
      <c r="S1348" s="86"/>
    </row>
    <row r="1349" spans="4:19" ht="21" customHeight="1">
      <c r="D1349" s="3"/>
      <c r="E1349" s="3"/>
      <c r="F1349" s="3"/>
      <c r="G1349" s="3"/>
      <c r="H1349" s="3"/>
      <c r="I1349" s="3"/>
      <c r="J1349" s="3"/>
      <c r="K1349" s="73"/>
      <c r="L1349" s="74"/>
      <c r="Q1349" s="3"/>
      <c r="S1349" s="86"/>
    </row>
    <row r="1350" spans="4:19" ht="21" customHeight="1">
      <c r="D1350" s="3"/>
      <c r="E1350" s="3"/>
      <c r="F1350" s="3"/>
      <c r="G1350" s="3"/>
      <c r="H1350" s="3"/>
      <c r="I1350" s="3"/>
      <c r="J1350" s="3"/>
      <c r="K1350" s="73"/>
      <c r="L1350" s="74"/>
      <c r="Q1350" s="3"/>
      <c r="S1350" s="86"/>
    </row>
    <row r="1351" spans="4:19" ht="21" customHeight="1">
      <c r="D1351" s="3"/>
      <c r="E1351" s="3"/>
      <c r="F1351" s="3"/>
      <c r="G1351" s="3"/>
      <c r="H1351" s="3"/>
      <c r="I1351" s="3"/>
      <c r="J1351" s="3"/>
      <c r="K1351" s="73"/>
      <c r="L1351" s="74"/>
      <c r="Q1351" s="3"/>
      <c r="S1351" s="86"/>
    </row>
    <row r="1352" spans="4:19" ht="21" customHeight="1">
      <c r="D1352" s="3"/>
      <c r="E1352" s="3"/>
      <c r="F1352" s="3"/>
      <c r="G1352" s="3"/>
      <c r="H1352" s="3"/>
      <c r="I1352" s="3"/>
      <c r="J1352" s="3"/>
      <c r="K1352" s="73"/>
      <c r="L1352" s="74"/>
      <c r="Q1352" s="3"/>
      <c r="S1352" s="86"/>
    </row>
    <row r="1353" spans="4:19" ht="21" customHeight="1">
      <c r="D1353" s="3"/>
      <c r="E1353" s="3"/>
      <c r="F1353" s="3"/>
      <c r="G1353" s="3"/>
      <c r="H1353" s="3"/>
      <c r="I1353" s="3"/>
      <c r="J1353" s="3"/>
      <c r="K1353" s="73"/>
      <c r="L1353" s="74"/>
      <c r="Q1353" s="3"/>
      <c r="S1353" s="86"/>
    </row>
    <row r="1354" spans="4:19" ht="21" customHeight="1">
      <c r="D1354" s="3"/>
      <c r="E1354" s="3"/>
      <c r="F1354" s="3"/>
      <c r="G1354" s="3"/>
      <c r="H1354" s="3"/>
      <c r="I1354" s="3"/>
      <c r="J1354" s="3"/>
      <c r="K1354" s="73"/>
      <c r="L1354" s="74"/>
      <c r="Q1354" s="3"/>
      <c r="S1354" s="86"/>
    </row>
    <row r="1355" spans="4:19" ht="21" customHeight="1">
      <c r="D1355" s="3"/>
      <c r="E1355" s="3"/>
      <c r="F1355" s="3"/>
      <c r="G1355" s="3"/>
      <c r="H1355" s="3"/>
      <c r="I1355" s="3"/>
      <c r="J1355" s="3"/>
      <c r="K1355" s="73"/>
      <c r="L1355" s="74"/>
      <c r="Q1355" s="3"/>
      <c r="S1355" s="86"/>
    </row>
    <row r="1356" spans="4:19" ht="21" customHeight="1">
      <c r="D1356" s="3"/>
      <c r="E1356" s="3"/>
      <c r="F1356" s="3"/>
      <c r="G1356" s="3"/>
      <c r="H1356" s="3"/>
      <c r="I1356" s="3"/>
      <c r="J1356" s="3"/>
      <c r="K1356" s="73"/>
      <c r="L1356" s="74"/>
      <c r="Q1356" s="3"/>
      <c r="S1356" s="86"/>
    </row>
    <row r="1357" spans="4:19" ht="21" customHeight="1">
      <c r="D1357" s="3"/>
      <c r="E1357" s="3"/>
      <c r="F1357" s="3"/>
      <c r="G1357" s="3"/>
      <c r="H1357" s="3"/>
      <c r="I1357" s="3"/>
      <c r="J1357" s="3"/>
      <c r="K1357" s="73"/>
      <c r="L1357" s="74"/>
      <c r="Q1357" s="3"/>
      <c r="S1357" s="86"/>
    </row>
    <row r="1358" spans="4:19" ht="21" customHeight="1">
      <c r="D1358" s="3"/>
      <c r="E1358" s="3"/>
      <c r="F1358" s="3"/>
      <c r="G1358" s="3"/>
      <c r="H1358" s="3"/>
      <c r="I1358" s="3"/>
      <c r="J1358" s="3"/>
      <c r="K1358" s="73"/>
      <c r="L1358" s="74"/>
      <c r="Q1358" s="3"/>
      <c r="S1358" s="86"/>
    </row>
    <row r="1359" spans="4:19" ht="21" customHeight="1">
      <c r="D1359" s="3"/>
      <c r="E1359" s="3"/>
      <c r="F1359" s="3"/>
      <c r="G1359" s="3"/>
      <c r="H1359" s="3"/>
      <c r="I1359" s="3"/>
      <c r="J1359" s="3"/>
      <c r="K1359" s="73"/>
      <c r="L1359" s="74"/>
      <c r="Q1359" s="3"/>
      <c r="S1359" s="86"/>
    </row>
    <row r="1360" spans="4:19" ht="21" customHeight="1">
      <c r="D1360" s="3"/>
      <c r="E1360" s="3"/>
      <c r="F1360" s="3"/>
      <c r="G1360" s="3"/>
      <c r="H1360" s="3"/>
      <c r="I1360" s="3"/>
      <c r="J1360" s="3"/>
      <c r="K1360" s="73"/>
      <c r="L1360" s="74"/>
      <c r="Q1360" s="3"/>
      <c r="S1360" s="86"/>
    </row>
    <row r="1361" spans="4:19" ht="21" customHeight="1">
      <c r="D1361" s="3"/>
      <c r="E1361" s="3"/>
      <c r="F1361" s="3"/>
      <c r="G1361" s="3"/>
      <c r="H1361" s="3"/>
      <c r="I1361" s="3"/>
      <c r="J1361" s="3"/>
      <c r="K1361" s="73"/>
      <c r="L1361" s="74"/>
      <c r="Q1361" s="3"/>
      <c r="S1361" s="86"/>
    </row>
    <row r="1362" spans="4:19" ht="21" customHeight="1">
      <c r="D1362" s="3"/>
      <c r="E1362" s="3"/>
      <c r="F1362" s="3"/>
      <c r="G1362" s="3"/>
      <c r="H1362" s="3"/>
      <c r="I1362" s="3"/>
      <c r="J1362" s="3"/>
      <c r="K1362" s="73"/>
      <c r="L1362" s="74"/>
      <c r="Q1362" s="3"/>
      <c r="S1362" s="86"/>
    </row>
    <row r="1376" spans="1:19" s="76" customFormat="1" ht="21" customHeight="1">
      <c r="A1376" s="3"/>
      <c r="B1376" s="3"/>
      <c r="C1376" s="267"/>
      <c r="D1376" s="68"/>
      <c r="E1376" s="69"/>
      <c r="F1376" s="70"/>
      <c r="G1376" s="71"/>
      <c r="H1376" s="72"/>
      <c r="I1376" s="72"/>
      <c r="J1376" s="72"/>
      <c r="K1376" s="75"/>
      <c r="M1376" s="3"/>
      <c r="N1376" s="3"/>
      <c r="O1376" s="86"/>
      <c r="P1376" s="3"/>
      <c r="Q1376" s="67"/>
      <c r="R1376" s="3"/>
      <c r="S1376" s="94"/>
    </row>
    <row r="1377" spans="1:19" s="76" customFormat="1" ht="21" customHeight="1">
      <c r="A1377" s="3"/>
      <c r="B1377" s="3"/>
      <c r="C1377" s="267"/>
      <c r="D1377" s="68"/>
      <c r="E1377" s="69"/>
      <c r="F1377" s="70"/>
      <c r="G1377" s="71"/>
      <c r="H1377" s="72"/>
      <c r="I1377" s="72"/>
      <c r="J1377" s="72"/>
      <c r="K1377" s="75"/>
      <c r="M1377" s="3"/>
      <c r="N1377" s="3"/>
      <c r="O1377" s="86"/>
      <c r="P1377" s="3"/>
      <c r="Q1377" s="67"/>
      <c r="R1377" s="3"/>
      <c r="S1377" s="94"/>
    </row>
    <row r="1378" spans="1:19" s="76" customFormat="1" ht="21" customHeight="1">
      <c r="A1378" s="3"/>
      <c r="B1378" s="3"/>
      <c r="C1378" s="267"/>
      <c r="D1378" s="68"/>
      <c r="E1378" s="69"/>
      <c r="F1378" s="70"/>
      <c r="G1378" s="71"/>
      <c r="H1378" s="72"/>
      <c r="I1378" s="72"/>
      <c r="J1378" s="72"/>
      <c r="K1378" s="75"/>
      <c r="M1378" s="3"/>
      <c r="N1378" s="3"/>
      <c r="O1378" s="86"/>
      <c r="P1378" s="3"/>
      <c r="Q1378" s="67"/>
      <c r="R1378" s="3"/>
      <c r="S1378" s="94"/>
    </row>
    <row r="1379" spans="1:19" s="76" customFormat="1" ht="21" customHeight="1">
      <c r="A1379" s="3"/>
      <c r="B1379" s="3"/>
      <c r="C1379" s="267"/>
      <c r="D1379" s="68"/>
      <c r="E1379" s="69"/>
      <c r="F1379" s="70"/>
      <c r="G1379" s="71"/>
      <c r="H1379" s="72"/>
      <c r="I1379" s="72"/>
      <c r="J1379" s="72"/>
      <c r="K1379" s="75"/>
      <c r="M1379" s="3"/>
      <c r="N1379" s="3"/>
      <c r="O1379" s="86"/>
      <c r="P1379" s="3"/>
      <c r="Q1379" s="67"/>
      <c r="R1379" s="3"/>
      <c r="S1379" s="94"/>
    </row>
    <row r="1380" spans="1:19" s="76" customFormat="1" ht="21" customHeight="1">
      <c r="A1380" s="3"/>
      <c r="B1380" s="3"/>
      <c r="C1380" s="267"/>
      <c r="D1380" s="68"/>
      <c r="E1380" s="69"/>
      <c r="F1380" s="70"/>
      <c r="G1380" s="71"/>
      <c r="H1380" s="72"/>
      <c r="I1380" s="72"/>
      <c r="J1380" s="72"/>
      <c r="K1380" s="75"/>
      <c r="M1380" s="3"/>
      <c r="N1380" s="3"/>
      <c r="O1380" s="86"/>
      <c r="P1380" s="3"/>
      <c r="Q1380" s="67"/>
      <c r="R1380" s="3"/>
      <c r="S1380" s="94"/>
    </row>
    <row r="1381" spans="1:19" s="76" customFormat="1" ht="21" customHeight="1">
      <c r="A1381" s="3"/>
      <c r="B1381" s="3"/>
      <c r="C1381" s="267"/>
      <c r="D1381" s="68"/>
      <c r="E1381" s="69"/>
      <c r="F1381" s="70"/>
      <c r="G1381" s="71"/>
      <c r="H1381" s="72"/>
      <c r="I1381" s="72"/>
      <c r="J1381" s="72"/>
      <c r="K1381" s="75"/>
      <c r="M1381" s="3"/>
      <c r="N1381" s="3"/>
      <c r="O1381" s="86"/>
      <c r="P1381" s="3"/>
      <c r="Q1381" s="67"/>
      <c r="R1381" s="3"/>
      <c r="S1381" s="94"/>
    </row>
    <row r="1382" spans="1:19" s="76" customFormat="1" ht="21" customHeight="1">
      <c r="A1382" s="3"/>
      <c r="B1382" s="3"/>
      <c r="C1382" s="267"/>
      <c r="D1382" s="68"/>
      <c r="E1382" s="69"/>
      <c r="F1382" s="70"/>
      <c r="G1382" s="71"/>
      <c r="H1382" s="72"/>
      <c r="I1382" s="72"/>
      <c r="J1382" s="72"/>
      <c r="K1382" s="75"/>
      <c r="M1382" s="3"/>
      <c r="N1382" s="3"/>
      <c r="O1382" s="86"/>
      <c r="P1382" s="3"/>
      <c r="Q1382" s="67"/>
      <c r="R1382" s="3"/>
      <c r="S1382" s="94"/>
    </row>
    <row r="1383" spans="1:19" s="76" customFormat="1" ht="21" customHeight="1">
      <c r="A1383" s="3"/>
      <c r="B1383" s="3"/>
      <c r="C1383" s="267"/>
      <c r="D1383" s="68"/>
      <c r="E1383" s="69"/>
      <c r="F1383" s="70"/>
      <c r="G1383" s="71"/>
      <c r="H1383" s="72"/>
      <c r="I1383" s="72"/>
      <c r="J1383" s="72"/>
      <c r="K1383" s="75"/>
      <c r="M1383" s="3"/>
      <c r="N1383" s="3"/>
      <c r="O1383" s="86"/>
      <c r="P1383" s="3"/>
      <c r="Q1383" s="67"/>
      <c r="R1383" s="3"/>
      <c r="S1383" s="94"/>
    </row>
    <row r="1384" spans="1:19" s="76" customFormat="1" ht="21" customHeight="1">
      <c r="A1384" s="3"/>
      <c r="B1384" s="3"/>
      <c r="C1384" s="267"/>
      <c r="D1384" s="68"/>
      <c r="E1384" s="69"/>
      <c r="F1384" s="70"/>
      <c r="G1384" s="71"/>
      <c r="H1384" s="72"/>
      <c r="I1384" s="72"/>
      <c r="J1384" s="72"/>
      <c r="K1384" s="75"/>
      <c r="M1384" s="3"/>
      <c r="N1384" s="3"/>
      <c r="O1384" s="86"/>
      <c r="P1384" s="3"/>
      <c r="Q1384" s="67"/>
      <c r="R1384" s="3"/>
      <c r="S1384" s="94"/>
    </row>
    <row r="1385" spans="1:19" s="76" customFormat="1" ht="21" customHeight="1">
      <c r="A1385" s="3"/>
      <c r="B1385" s="3"/>
      <c r="C1385" s="267"/>
      <c r="D1385" s="68"/>
      <c r="E1385" s="69"/>
      <c r="F1385" s="70"/>
      <c r="G1385" s="71"/>
      <c r="H1385" s="72"/>
      <c r="I1385" s="72"/>
      <c r="J1385" s="72"/>
      <c r="K1385" s="75"/>
      <c r="M1385" s="3"/>
      <c r="N1385" s="3"/>
      <c r="O1385" s="86"/>
      <c r="P1385" s="3"/>
      <c r="Q1385" s="67"/>
      <c r="R1385" s="3"/>
      <c r="S1385" s="94"/>
    </row>
    <row r="1386" spans="1:19" s="76" customFormat="1" ht="21" customHeight="1">
      <c r="A1386" s="3"/>
      <c r="B1386" s="3"/>
      <c r="C1386" s="267"/>
      <c r="D1386" s="68"/>
      <c r="E1386" s="69"/>
      <c r="F1386" s="70"/>
      <c r="G1386" s="71"/>
      <c r="H1386" s="72"/>
      <c r="I1386" s="72"/>
      <c r="J1386" s="72"/>
      <c r="K1386" s="75"/>
      <c r="M1386" s="3"/>
      <c r="N1386" s="3"/>
      <c r="O1386" s="86"/>
      <c r="P1386" s="3"/>
      <c r="Q1386" s="67"/>
      <c r="R1386" s="3"/>
      <c r="S1386" s="94"/>
    </row>
    <row r="1387" spans="1:19" s="76" customFormat="1" ht="21" customHeight="1">
      <c r="A1387" s="3"/>
      <c r="B1387" s="3"/>
      <c r="C1387" s="267"/>
      <c r="D1387" s="68"/>
      <c r="E1387" s="69"/>
      <c r="F1387" s="70"/>
      <c r="G1387" s="71"/>
      <c r="H1387" s="72"/>
      <c r="I1387" s="72"/>
      <c r="J1387" s="72"/>
      <c r="K1387" s="75"/>
      <c r="M1387" s="3"/>
      <c r="N1387" s="3"/>
      <c r="O1387" s="86"/>
      <c r="P1387" s="3"/>
      <c r="Q1387" s="67"/>
      <c r="R1387" s="3"/>
      <c r="S1387" s="94"/>
    </row>
    <row r="1388" spans="1:19" s="76" customFormat="1" ht="21" customHeight="1">
      <c r="A1388" s="3"/>
      <c r="B1388" s="3"/>
      <c r="C1388" s="267"/>
      <c r="D1388" s="68"/>
      <c r="E1388" s="69"/>
      <c r="F1388" s="70"/>
      <c r="G1388" s="71"/>
      <c r="H1388" s="72"/>
      <c r="I1388" s="72"/>
      <c r="J1388" s="72"/>
      <c r="K1388" s="75"/>
      <c r="M1388" s="3"/>
      <c r="N1388" s="3"/>
      <c r="O1388" s="86"/>
      <c r="P1388" s="3"/>
      <c r="Q1388" s="67"/>
      <c r="R1388" s="3"/>
      <c r="S1388" s="94"/>
    </row>
    <row r="1389" spans="1:19" s="76" customFormat="1" ht="21" customHeight="1">
      <c r="A1389" s="3"/>
      <c r="B1389" s="3"/>
      <c r="C1389" s="267"/>
      <c r="D1389" s="68"/>
      <c r="E1389" s="69"/>
      <c r="F1389" s="70"/>
      <c r="G1389" s="71"/>
      <c r="H1389" s="72"/>
      <c r="I1389" s="72"/>
      <c r="J1389" s="72"/>
      <c r="K1389" s="75"/>
      <c r="M1389" s="3"/>
      <c r="N1389" s="3"/>
      <c r="O1389" s="86"/>
      <c r="P1389" s="3"/>
      <c r="Q1389" s="67"/>
      <c r="R1389" s="3"/>
      <c r="S1389" s="94"/>
    </row>
    <row r="1390" spans="1:19" s="76" customFormat="1" ht="21" customHeight="1">
      <c r="A1390" s="3"/>
      <c r="B1390" s="3"/>
      <c r="C1390" s="267"/>
      <c r="D1390" s="68"/>
      <c r="E1390" s="69"/>
      <c r="F1390" s="70"/>
      <c r="G1390" s="71"/>
      <c r="H1390" s="72"/>
      <c r="I1390" s="72"/>
      <c r="J1390" s="72"/>
      <c r="K1390" s="75"/>
      <c r="M1390" s="3"/>
      <c r="N1390" s="3"/>
      <c r="O1390" s="86"/>
      <c r="P1390" s="3"/>
      <c r="Q1390" s="67"/>
      <c r="R1390" s="3"/>
      <c r="S1390" s="94"/>
    </row>
    <row r="1391" spans="1:19" s="76" customFormat="1" ht="21" customHeight="1">
      <c r="A1391" s="3"/>
      <c r="B1391" s="3"/>
      <c r="C1391" s="267"/>
      <c r="D1391" s="68"/>
      <c r="E1391" s="69"/>
      <c r="F1391" s="70"/>
      <c r="G1391" s="71"/>
      <c r="H1391" s="72"/>
      <c r="I1391" s="72"/>
      <c r="J1391" s="72"/>
      <c r="K1391" s="75"/>
      <c r="M1391" s="3"/>
      <c r="N1391" s="3"/>
      <c r="O1391" s="86"/>
      <c r="P1391" s="3"/>
      <c r="Q1391" s="67"/>
      <c r="R1391" s="3"/>
      <c r="S1391" s="94"/>
    </row>
    <row r="1392" spans="1:19" s="76" customFormat="1" ht="21" customHeight="1">
      <c r="A1392" s="3"/>
      <c r="B1392" s="3"/>
      <c r="C1392" s="267"/>
      <c r="D1392" s="68"/>
      <c r="E1392" s="69"/>
      <c r="F1392" s="70"/>
      <c r="G1392" s="71"/>
      <c r="H1392" s="72"/>
      <c r="I1392" s="72"/>
      <c r="J1392" s="72"/>
      <c r="K1392" s="75"/>
      <c r="M1392" s="3"/>
      <c r="N1392" s="3"/>
      <c r="O1392" s="86"/>
      <c r="P1392" s="3"/>
      <c r="Q1392" s="67"/>
      <c r="R1392" s="3"/>
      <c r="S1392" s="94"/>
    </row>
    <row r="1393" spans="1:19" s="76" customFormat="1" ht="21" customHeight="1">
      <c r="A1393" s="3"/>
      <c r="B1393" s="3"/>
      <c r="C1393" s="267"/>
      <c r="D1393" s="68"/>
      <c r="E1393" s="69"/>
      <c r="F1393" s="70"/>
      <c r="G1393" s="71"/>
      <c r="H1393" s="72"/>
      <c r="I1393" s="72"/>
      <c r="J1393" s="72"/>
      <c r="K1393" s="75"/>
      <c r="M1393" s="3"/>
      <c r="N1393" s="3"/>
      <c r="O1393" s="86"/>
      <c r="P1393" s="3"/>
      <c r="Q1393" s="67"/>
      <c r="R1393" s="3"/>
      <c r="S1393" s="94"/>
    </row>
    <row r="1394" spans="1:19" s="76" customFormat="1" ht="21" customHeight="1">
      <c r="A1394" s="3"/>
      <c r="B1394" s="3"/>
      <c r="C1394" s="267"/>
      <c r="D1394" s="68"/>
      <c r="E1394" s="69"/>
      <c r="F1394" s="70"/>
      <c r="G1394" s="71"/>
      <c r="H1394" s="72"/>
      <c r="I1394" s="72"/>
      <c r="J1394" s="72"/>
      <c r="K1394" s="75"/>
      <c r="M1394" s="3"/>
      <c r="N1394" s="3"/>
      <c r="O1394" s="86"/>
      <c r="P1394" s="3"/>
      <c r="Q1394" s="67"/>
      <c r="R1394" s="3"/>
      <c r="S1394" s="94"/>
    </row>
    <row r="1395" spans="1:19" s="76" customFormat="1" ht="21" customHeight="1">
      <c r="A1395" s="3"/>
      <c r="B1395" s="3"/>
      <c r="C1395" s="267"/>
      <c r="D1395" s="68"/>
      <c r="E1395" s="69"/>
      <c r="F1395" s="70"/>
      <c r="G1395" s="71"/>
      <c r="H1395" s="72"/>
      <c r="I1395" s="72"/>
      <c r="J1395" s="72"/>
      <c r="K1395" s="75"/>
      <c r="M1395" s="3"/>
      <c r="N1395" s="3"/>
      <c r="O1395" s="86"/>
      <c r="P1395" s="3"/>
      <c r="Q1395" s="67"/>
      <c r="R1395" s="3"/>
      <c r="S1395" s="94"/>
    </row>
    <row r="1396" spans="1:19" s="76" customFormat="1" ht="21" customHeight="1">
      <c r="A1396" s="3"/>
      <c r="B1396" s="3"/>
      <c r="C1396" s="267"/>
      <c r="D1396" s="68"/>
      <c r="E1396" s="69"/>
      <c r="F1396" s="70"/>
      <c r="G1396" s="71"/>
      <c r="H1396" s="72"/>
      <c r="I1396" s="72"/>
      <c r="J1396" s="72"/>
      <c r="K1396" s="75"/>
      <c r="M1396" s="3"/>
      <c r="N1396" s="3"/>
      <c r="O1396" s="86"/>
      <c r="P1396" s="3"/>
      <c r="Q1396" s="67"/>
      <c r="R1396" s="3"/>
      <c r="S1396" s="94"/>
    </row>
    <row r="1397" spans="1:19" s="76" customFormat="1" ht="21" customHeight="1">
      <c r="A1397" s="3"/>
      <c r="B1397" s="3"/>
      <c r="C1397" s="267"/>
      <c r="D1397" s="68"/>
      <c r="E1397" s="69"/>
      <c r="F1397" s="70"/>
      <c r="G1397" s="71"/>
      <c r="H1397" s="72"/>
      <c r="I1397" s="72"/>
      <c r="J1397" s="72"/>
      <c r="K1397" s="75"/>
      <c r="M1397" s="3"/>
      <c r="N1397" s="3"/>
      <c r="O1397" s="86"/>
      <c r="P1397" s="3"/>
      <c r="Q1397" s="67"/>
      <c r="R1397" s="3"/>
      <c r="S1397" s="94"/>
    </row>
    <row r="1398" spans="1:19" s="76" customFormat="1" ht="21" customHeight="1">
      <c r="A1398" s="3"/>
      <c r="B1398" s="3"/>
      <c r="C1398" s="267"/>
      <c r="D1398" s="68"/>
      <c r="E1398" s="69"/>
      <c r="F1398" s="70"/>
      <c r="G1398" s="71"/>
      <c r="H1398" s="72"/>
      <c r="I1398" s="72"/>
      <c r="J1398" s="72"/>
      <c r="K1398" s="75"/>
      <c r="M1398" s="3"/>
      <c r="N1398" s="3"/>
      <c r="O1398" s="86"/>
      <c r="P1398" s="3"/>
      <c r="Q1398" s="67"/>
      <c r="R1398" s="3"/>
      <c r="S1398" s="94"/>
    </row>
    <row r="1399" spans="1:19" s="76" customFormat="1" ht="21" customHeight="1">
      <c r="A1399" s="3"/>
      <c r="B1399" s="3"/>
      <c r="C1399" s="267"/>
      <c r="D1399" s="68"/>
      <c r="E1399" s="69"/>
      <c r="F1399" s="70"/>
      <c r="G1399" s="71"/>
      <c r="H1399" s="72"/>
      <c r="I1399" s="72"/>
      <c r="J1399" s="72"/>
      <c r="K1399" s="75"/>
      <c r="M1399" s="3"/>
      <c r="N1399" s="3"/>
      <c r="O1399" s="86"/>
      <c r="P1399" s="3"/>
      <c r="Q1399" s="67"/>
      <c r="R1399" s="3"/>
      <c r="S1399" s="94"/>
    </row>
    <row r="1400" spans="1:19" s="76" customFormat="1" ht="21" customHeight="1">
      <c r="A1400" s="3"/>
      <c r="B1400" s="3"/>
      <c r="C1400" s="267"/>
      <c r="D1400" s="68"/>
      <c r="E1400" s="69"/>
      <c r="F1400" s="70"/>
      <c r="G1400" s="71"/>
      <c r="H1400" s="72"/>
      <c r="I1400" s="72"/>
      <c r="J1400" s="72"/>
      <c r="K1400" s="75"/>
      <c r="M1400" s="3"/>
      <c r="N1400" s="3"/>
      <c r="O1400" s="86"/>
      <c r="P1400" s="3"/>
      <c r="Q1400" s="67"/>
      <c r="R1400" s="3"/>
      <c r="S1400" s="94"/>
    </row>
    <row r="1401" spans="1:19" s="76" customFormat="1" ht="21" customHeight="1">
      <c r="A1401" s="3"/>
      <c r="B1401" s="3"/>
      <c r="C1401" s="267"/>
      <c r="D1401" s="68"/>
      <c r="E1401" s="69"/>
      <c r="F1401" s="70"/>
      <c r="G1401" s="71"/>
      <c r="H1401" s="72"/>
      <c r="I1401" s="72"/>
      <c r="J1401" s="72"/>
      <c r="K1401" s="75"/>
      <c r="M1401" s="3"/>
      <c r="N1401" s="3"/>
      <c r="O1401" s="86"/>
      <c r="P1401" s="3"/>
      <c r="Q1401" s="67"/>
      <c r="R1401" s="3"/>
      <c r="S1401" s="94"/>
    </row>
    <row r="1402" spans="1:19" s="76" customFormat="1" ht="21" customHeight="1">
      <c r="A1402" s="3"/>
      <c r="B1402" s="3"/>
      <c r="C1402" s="267"/>
      <c r="D1402" s="68"/>
      <c r="E1402" s="69"/>
      <c r="F1402" s="70"/>
      <c r="G1402" s="71"/>
      <c r="H1402" s="72"/>
      <c r="I1402" s="72"/>
      <c r="J1402" s="72"/>
      <c r="K1402" s="75"/>
      <c r="M1402" s="3"/>
      <c r="N1402" s="3"/>
      <c r="O1402" s="86"/>
      <c r="P1402" s="3"/>
      <c r="Q1402" s="67"/>
      <c r="R1402" s="3"/>
      <c r="S1402" s="94"/>
    </row>
    <row r="1403" spans="1:19" s="76" customFormat="1" ht="21" customHeight="1">
      <c r="A1403" s="3"/>
      <c r="B1403" s="3"/>
      <c r="C1403" s="267"/>
      <c r="D1403" s="68"/>
      <c r="E1403" s="69"/>
      <c r="F1403" s="70"/>
      <c r="G1403" s="71"/>
      <c r="H1403" s="72"/>
      <c r="I1403" s="72"/>
      <c r="J1403" s="72"/>
      <c r="K1403" s="75"/>
      <c r="M1403" s="3"/>
      <c r="N1403" s="3"/>
      <c r="O1403" s="86"/>
      <c r="P1403" s="3"/>
      <c r="Q1403" s="67"/>
      <c r="R1403" s="3"/>
      <c r="S1403" s="94"/>
    </row>
    <row r="1404" spans="1:19" s="76" customFormat="1" ht="21" customHeight="1">
      <c r="A1404" s="3"/>
      <c r="B1404" s="3"/>
      <c r="C1404" s="267"/>
      <c r="D1404" s="68"/>
      <c r="E1404" s="69"/>
      <c r="F1404" s="70"/>
      <c r="G1404" s="71"/>
      <c r="H1404" s="72"/>
      <c r="I1404" s="72"/>
      <c r="J1404" s="72"/>
      <c r="K1404" s="75"/>
      <c r="M1404" s="3"/>
      <c r="N1404" s="3"/>
      <c r="O1404" s="86"/>
      <c r="P1404" s="3"/>
      <c r="Q1404" s="67"/>
      <c r="R1404" s="3"/>
      <c r="S1404" s="94"/>
    </row>
    <row r="1405" spans="1:19" s="76" customFormat="1" ht="21" customHeight="1">
      <c r="A1405" s="3"/>
      <c r="B1405" s="3"/>
      <c r="C1405" s="267"/>
      <c r="D1405" s="68"/>
      <c r="E1405" s="69"/>
      <c r="F1405" s="70"/>
      <c r="G1405" s="71"/>
      <c r="H1405" s="72"/>
      <c r="I1405" s="72"/>
      <c r="J1405" s="72"/>
      <c r="K1405" s="75"/>
      <c r="M1405" s="3"/>
      <c r="N1405" s="3"/>
      <c r="O1405" s="86"/>
      <c r="P1405" s="3"/>
      <c r="Q1405" s="67"/>
      <c r="R1405" s="3"/>
      <c r="S1405" s="94"/>
    </row>
    <row r="1406" spans="1:19" s="76" customFormat="1" ht="21" customHeight="1">
      <c r="A1406" s="3"/>
      <c r="B1406" s="3"/>
      <c r="C1406" s="267"/>
      <c r="D1406" s="68"/>
      <c r="E1406" s="69"/>
      <c r="F1406" s="70"/>
      <c r="G1406" s="71"/>
      <c r="H1406" s="72"/>
      <c r="I1406" s="72"/>
      <c r="J1406" s="72"/>
      <c r="K1406" s="75"/>
      <c r="M1406" s="3"/>
      <c r="N1406" s="3"/>
      <c r="O1406" s="86"/>
      <c r="P1406" s="3"/>
      <c r="Q1406" s="67"/>
      <c r="R1406" s="3"/>
      <c r="S1406" s="94"/>
    </row>
    <row r="1407" spans="1:19" s="76" customFormat="1" ht="21" customHeight="1">
      <c r="A1407" s="3"/>
      <c r="B1407" s="3"/>
      <c r="C1407" s="267"/>
      <c r="D1407" s="68"/>
      <c r="E1407" s="69"/>
      <c r="F1407" s="70"/>
      <c r="G1407" s="71"/>
      <c r="H1407" s="72"/>
      <c r="I1407" s="72"/>
      <c r="J1407" s="72"/>
      <c r="K1407" s="75"/>
      <c r="M1407" s="3"/>
      <c r="N1407" s="3"/>
      <c r="O1407" s="86"/>
      <c r="P1407" s="3"/>
      <c r="Q1407" s="67"/>
      <c r="R1407" s="3"/>
      <c r="S1407" s="94"/>
    </row>
    <row r="1408" spans="1:19" s="76" customFormat="1" ht="21" customHeight="1">
      <c r="A1408" s="3"/>
      <c r="B1408" s="3"/>
      <c r="C1408" s="267"/>
      <c r="D1408" s="68"/>
      <c r="E1408" s="69"/>
      <c r="F1408" s="70"/>
      <c r="G1408" s="71"/>
      <c r="H1408" s="72"/>
      <c r="I1408" s="72"/>
      <c r="J1408" s="72"/>
      <c r="K1408" s="75"/>
      <c r="M1408" s="3"/>
      <c r="N1408" s="3"/>
      <c r="O1408" s="86"/>
      <c r="P1408" s="3"/>
      <c r="Q1408" s="67"/>
      <c r="R1408" s="3"/>
      <c r="S1408" s="94"/>
    </row>
    <row r="1409" spans="1:19" s="76" customFormat="1" ht="21" customHeight="1">
      <c r="A1409" s="3"/>
      <c r="B1409" s="3"/>
      <c r="C1409" s="267"/>
      <c r="D1409" s="68"/>
      <c r="E1409" s="69"/>
      <c r="F1409" s="70"/>
      <c r="G1409" s="71"/>
      <c r="H1409" s="72"/>
      <c r="I1409" s="72"/>
      <c r="J1409" s="72"/>
      <c r="K1409" s="75"/>
      <c r="M1409" s="3"/>
      <c r="N1409" s="3"/>
      <c r="O1409" s="86"/>
      <c r="P1409" s="3"/>
      <c r="Q1409" s="67"/>
      <c r="R1409" s="3"/>
      <c r="S1409" s="94"/>
    </row>
    <row r="1410" spans="1:19" s="76" customFormat="1" ht="21" customHeight="1">
      <c r="A1410" s="3"/>
      <c r="B1410" s="3"/>
      <c r="C1410" s="267"/>
      <c r="D1410" s="68"/>
      <c r="E1410" s="69"/>
      <c r="F1410" s="70"/>
      <c r="G1410" s="71"/>
      <c r="H1410" s="72"/>
      <c r="I1410" s="72"/>
      <c r="J1410" s="72"/>
      <c r="K1410" s="75"/>
      <c r="M1410" s="3"/>
      <c r="N1410" s="3"/>
      <c r="O1410" s="86"/>
      <c r="P1410" s="3"/>
      <c r="Q1410" s="67"/>
      <c r="R1410" s="3"/>
      <c r="S1410" s="94"/>
    </row>
    <row r="1411" spans="1:19" s="76" customFormat="1" ht="21" customHeight="1">
      <c r="A1411" s="3"/>
      <c r="B1411" s="3"/>
      <c r="C1411" s="267"/>
      <c r="D1411" s="68"/>
      <c r="E1411" s="69"/>
      <c r="F1411" s="70"/>
      <c r="G1411" s="71"/>
      <c r="H1411" s="72"/>
      <c r="I1411" s="72"/>
      <c r="J1411" s="72"/>
      <c r="K1411" s="75"/>
      <c r="M1411" s="3"/>
      <c r="N1411" s="3"/>
      <c r="O1411" s="86"/>
      <c r="P1411" s="3"/>
      <c r="Q1411" s="67"/>
      <c r="R1411" s="3"/>
      <c r="S1411" s="94"/>
    </row>
    <row r="1412" spans="1:19" s="76" customFormat="1" ht="21" customHeight="1">
      <c r="A1412" s="3"/>
      <c r="B1412" s="3"/>
      <c r="C1412" s="267"/>
      <c r="D1412" s="68"/>
      <c r="E1412" s="69"/>
      <c r="F1412" s="70"/>
      <c r="G1412" s="71"/>
      <c r="H1412" s="72"/>
      <c r="I1412" s="72"/>
      <c r="J1412" s="72"/>
      <c r="K1412" s="75"/>
      <c r="M1412" s="3"/>
      <c r="N1412" s="3"/>
      <c r="O1412" s="86"/>
      <c r="P1412" s="3"/>
      <c r="Q1412" s="67"/>
      <c r="R1412" s="3"/>
      <c r="S1412" s="94"/>
    </row>
    <row r="1413" spans="1:19" s="76" customFormat="1" ht="21" customHeight="1">
      <c r="A1413" s="3"/>
      <c r="B1413" s="3"/>
      <c r="C1413" s="267"/>
      <c r="D1413" s="68"/>
      <c r="E1413" s="69"/>
      <c r="F1413" s="70"/>
      <c r="G1413" s="71"/>
      <c r="H1413" s="72"/>
      <c r="I1413" s="72"/>
      <c r="J1413" s="72"/>
      <c r="K1413" s="75"/>
      <c r="M1413" s="3"/>
      <c r="N1413" s="3"/>
      <c r="O1413" s="86"/>
      <c r="P1413" s="3"/>
      <c r="Q1413" s="67"/>
      <c r="R1413" s="3"/>
      <c r="S1413" s="94"/>
    </row>
    <row r="1414" spans="1:19" s="76" customFormat="1" ht="21" customHeight="1">
      <c r="A1414" s="3"/>
      <c r="B1414" s="3"/>
      <c r="C1414" s="267"/>
      <c r="D1414" s="68"/>
      <c r="E1414" s="69"/>
      <c r="F1414" s="70"/>
      <c r="G1414" s="71"/>
      <c r="H1414" s="72"/>
      <c r="I1414" s="72"/>
      <c r="J1414" s="72"/>
      <c r="K1414" s="75"/>
      <c r="M1414" s="3"/>
      <c r="N1414" s="3"/>
      <c r="O1414" s="86"/>
      <c r="P1414" s="3"/>
      <c r="Q1414" s="67"/>
      <c r="R1414" s="3"/>
      <c r="S1414" s="94"/>
    </row>
    <row r="1415" spans="1:19" s="76" customFormat="1" ht="21" customHeight="1">
      <c r="A1415" s="3"/>
      <c r="B1415" s="3"/>
      <c r="C1415" s="267"/>
      <c r="D1415" s="68"/>
      <c r="E1415" s="69"/>
      <c r="F1415" s="70"/>
      <c r="G1415" s="71"/>
      <c r="H1415" s="72"/>
      <c r="I1415" s="72"/>
      <c r="J1415" s="72"/>
      <c r="K1415" s="75"/>
      <c r="M1415" s="3"/>
      <c r="N1415" s="3"/>
      <c r="O1415" s="86"/>
      <c r="P1415" s="3"/>
      <c r="Q1415" s="67"/>
      <c r="R1415" s="3"/>
      <c r="S1415" s="94"/>
    </row>
    <row r="1416" spans="1:19" s="76" customFormat="1" ht="21" customHeight="1">
      <c r="A1416" s="3"/>
      <c r="B1416" s="3"/>
      <c r="C1416" s="267"/>
      <c r="D1416" s="68"/>
      <c r="E1416" s="69"/>
      <c r="F1416" s="70"/>
      <c r="G1416" s="71"/>
      <c r="H1416" s="72"/>
      <c r="I1416" s="72"/>
      <c r="J1416" s="72"/>
      <c r="K1416" s="75"/>
      <c r="M1416" s="3"/>
      <c r="N1416" s="3"/>
      <c r="O1416" s="86"/>
      <c r="P1416" s="3"/>
      <c r="Q1416" s="67"/>
      <c r="R1416" s="3"/>
      <c r="S1416" s="94"/>
    </row>
    <row r="1417" spans="1:19" s="76" customFormat="1" ht="21" customHeight="1">
      <c r="A1417" s="3"/>
      <c r="B1417" s="3"/>
      <c r="C1417" s="267"/>
      <c r="D1417" s="68"/>
      <c r="E1417" s="69"/>
      <c r="F1417" s="70"/>
      <c r="G1417" s="71"/>
      <c r="H1417" s="72"/>
      <c r="I1417" s="72"/>
      <c r="J1417" s="72"/>
      <c r="K1417" s="75"/>
      <c r="M1417" s="3"/>
      <c r="N1417" s="3"/>
      <c r="O1417" s="86"/>
      <c r="P1417" s="3"/>
      <c r="Q1417" s="67"/>
      <c r="R1417" s="3"/>
      <c r="S1417" s="94"/>
    </row>
    <row r="1418" spans="1:19" s="76" customFormat="1" ht="21" customHeight="1">
      <c r="A1418" s="3"/>
      <c r="B1418" s="3"/>
      <c r="C1418" s="267"/>
      <c r="D1418" s="68"/>
      <c r="E1418" s="69"/>
      <c r="F1418" s="70"/>
      <c r="G1418" s="71"/>
      <c r="H1418" s="72"/>
      <c r="I1418" s="72"/>
      <c r="J1418" s="72"/>
      <c r="K1418" s="75"/>
      <c r="M1418" s="3"/>
      <c r="N1418" s="3"/>
      <c r="O1418" s="86"/>
      <c r="P1418" s="3"/>
      <c r="Q1418" s="67"/>
      <c r="R1418" s="3"/>
      <c r="S1418" s="94"/>
    </row>
    <row r="1419" spans="1:19" s="76" customFormat="1" ht="21" customHeight="1">
      <c r="A1419" s="3"/>
      <c r="B1419" s="3"/>
      <c r="C1419" s="267"/>
      <c r="D1419" s="68"/>
      <c r="E1419" s="69"/>
      <c r="F1419" s="70"/>
      <c r="G1419" s="71"/>
      <c r="H1419" s="72"/>
      <c r="I1419" s="72"/>
      <c r="J1419" s="72"/>
      <c r="K1419" s="75"/>
      <c r="M1419" s="3"/>
      <c r="N1419" s="3"/>
      <c r="O1419" s="86"/>
      <c r="P1419" s="3"/>
      <c r="Q1419" s="67"/>
      <c r="R1419" s="3"/>
      <c r="S1419" s="94"/>
    </row>
    <row r="1420" spans="1:19" s="76" customFormat="1" ht="21" customHeight="1">
      <c r="A1420" s="3"/>
      <c r="B1420" s="3"/>
      <c r="C1420" s="267"/>
      <c r="D1420" s="68"/>
      <c r="E1420" s="69"/>
      <c r="F1420" s="70"/>
      <c r="G1420" s="71"/>
      <c r="H1420" s="72"/>
      <c r="I1420" s="72"/>
      <c r="J1420" s="72"/>
      <c r="K1420" s="75"/>
      <c r="M1420" s="3"/>
      <c r="N1420" s="3"/>
      <c r="O1420" s="86"/>
      <c r="P1420" s="3"/>
      <c r="Q1420" s="67"/>
      <c r="R1420" s="3"/>
      <c r="S1420" s="94"/>
    </row>
    <row r="1421" spans="1:19" s="76" customFormat="1" ht="21" customHeight="1">
      <c r="A1421" s="3"/>
      <c r="B1421" s="3"/>
      <c r="C1421" s="267"/>
      <c r="D1421" s="68"/>
      <c r="E1421" s="69"/>
      <c r="F1421" s="70"/>
      <c r="G1421" s="71"/>
      <c r="H1421" s="72"/>
      <c r="I1421" s="72"/>
      <c r="J1421" s="72"/>
      <c r="K1421" s="75"/>
      <c r="M1421" s="3"/>
      <c r="N1421" s="3"/>
      <c r="O1421" s="86"/>
      <c r="P1421" s="3"/>
      <c r="Q1421" s="67"/>
      <c r="R1421" s="3"/>
      <c r="S1421" s="94"/>
    </row>
    <row r="1422" spans="1:19" s="76" customFormat="1" ht="21" customHeight="1">
      <c r="A1422" s="3"/>
      <c r="B1422" s="3"/>
      <c r="C1422" s="267"/>
      <c r="D1422" s="68"/>
      <c r="E1422" s="69"/>
      <c r="F1422" s="70"/>
      <c r="G1422" s="71"/>
      <c r="H1422" s="72"/>
      <c r="I1422" s="72"/>
      <c r="J1422" s="72"/>
      <c r="K1422" s="75"/>
      <c r="M1422" s="3"/>
      <c r="N1422" s="3"/>
      <c r="O1422" s="86"/>
      <c r="P1422" s="3"/>
      <c r="Q1422" s="67"/>
      <c r="R1422" s="3"/>
      <c r="S1422" s="94"/>
    </row>
    <row r="1423" spans="1:19" s="76" customFormat="1" ht="21" customHeight="1">
      <c r="A1423" s="3"/>
      <c r="B1423" s="3"/>
      <c r="C1423" s="267"/>
      <c r="D1423" s="68"/>
      <c r="E1423" s="69"/>
      <c r="F1423" s="70"/>
      <c r="G1423" s="71"/>
      <c r="H1423" s="72"/>
      <c r="I1423" s="72"/>
      <c r="J1423" s="72"/>
      <c r="K1423" s="75"/>
      <c r="M1423" s="3"/>
      <c r="N1423" s="3"/>
      <c r="O1423" s="86"/>
      <c r="P1423" s="3"/>
      <c r="Q1423" s="67"/>
      <c r="R1423" s="3"/>
      <c r="S1423" s="94"/>
    </row>
    <row r="1424" spans="1:19" s="76" customFormat="1" ht="21" customHeight="1">
      <c r="A1424" s="3"/>
      <c r="B1424" s="3"/>
      <c r="C1424" s="267"/>
      <c r="D1424" s="68"/>
      <c r="E1424" s="69"/>
      <c r="F1424" s="70"/>
      <c r="G1424" s="71"/>
      <c r="H1424" s="72"/>
      <c r="I1424" s="72"/>
      <c r="J1424" s="72"/>
      <c r="K1424" s="75"/>
      <c r="M1424" s="3"/>
      <c r="N1424" s="3"/>
      <c r="O1424" s="86"/>
      <c r="P1424" s="3"/>
      <c r="Q1424" s="67"/>
      <c r="R1424" s="3"/>
      <c r="S1424" s="94"/>
    </row>
    <row r="1425" spans="1:19" s="76" customFormat="1" ht="21" customHeight="1">
      <c r="A1425" s="3"/>
      <c r="B1425" s="3"/>
      <c r="C1425" s="267"/>
      <c r="D1425" s="68"/>
      <c r="E1425" s="69"/>
      <c r="F1425" s="70"/>
      <c r="G1425" s="71"/>
      <c r="H1425" s="72"/>
      <c r="I1425" s="72"/>
      <c r="J1425" s="72"/>
      <c r="K1425" s="75"/>
      <c r="M1425" s="3"/>
      <c r="N1425" s="3"/>
      <c r="O1425" s="86"/>
      <c r="P1425" s="3"/>
      <c r="Q1425" s="67"/>
      <c r="R1425" s="3"/>
      <c r="S1425" s="94"/>
    </row>
    <row r="1426" spans="1:19" s="76" customFormat="1" ht="21" customHeight="1">
      <c r="A1426" s="3"/>
      <c r="B1426" s="3"/>
      <c r="C1426" s="267"/>
      <c r="D1426" s="68"/>
      <c r="E1426" s="69"/>
      <c r="F1426" s="70"/>
      <c r="G1426" s="71"/>
      <c r="H1426" s="72"/>
      <c r="I1426" s="72"/>
      <c r="J1426" s="72"/>
      <c r="K1426" s="75"/>
      <c r="M1426" s="3"/>
      <c r="N1426" s="3"/>
      <c r="O1426" s="86"/>
      <c r="P1426" s="3"/>
      <c r="Q1426" s="67"/>
      <c r="R1426" s="3"/>
      <c r="S1426" s="94"/>
    </row>
    <row r="1427" spans="1:19" s="76" customFormat="1" ht="21" customHeight="1">
      <c r="A1427" s="3"/>
      <c r="B1427" s="3"/>
      <c r="C1427" s="267"/>
      <c r="D1427" s="68"/>
      <c r="E1427" s="69"/>
      <c r="F1427" s="70"/>
      <c r="G1427" s="71"/>
      <c r="H1427" s="72"/>
      <c r="I1427" s="72"/>
      <c r="J1427" s="72"/>
      <c r="K1427" s="75"/>
      <c r="M1427" s="3"/>
      <c r="N1427" s="3"/>
      <c r="O1427" s="86"/>
      <c r="P1427" s="3"/>
      <c r="Q1427" s="67"/>
      <c r="R1427" s="3"/>
      <c r="S1427" s="94"/>
    </row>
    <row r="1428" spans="1:19" s="76" customFormat="1" ht="21" customHeight="1">
      <c r="A1428" s="3"/>
      <c r="B1428" s="3"/>
      <c r="C1428" s="267"/>
      <c r="D1428" s="68"/>
      <c r="E1428" s="69"/>
      <c r="F1428" s="70"/>
      <c r="G1428" s="71"/>
      <c r="H1428" s="72"/>
      <c r="I1428" s="72"/>
      <c r="J1428" s="72"/>
      <c r="K1428" s="75"/>
      <c r="M1428" s="3"/>
      <c r="N1428" s="3"/>
      <c r="O1428" s="86"/>
      <c r="P1428" s="3"/>
      <c r="Q1428" s="67"/>
      <c r="R1428" s="3"/>
      <c r="S1428" s="94"/>
    </row>
    <row r="1429" spans="1:19" s="76" customFormat="1" ht="21" customHeight="1">
      <c r="A1429" s="3"/>
      <c r="B1429" s="3"/>
      <c r="C1429" s="267"/>
      <c r="D1429" s="68"/>
      <c r="E1429" s="69"/>
      <c r="F1429" s="70"/>
      <c r="G1429" s="71"/>
      <c r="H1429" s="72"/>
      <c r="I1429" s="72"/>
      <c r="J1429" s="72"/>
      <c r="K1429" s="75"/>
      <c r="M1429" s="3"/>
      <c r="N1429" s="3"/>
      <c r="O1429" s="86"/>
      <c r="P1429" s="3"/>
      <c r="Q1429" s="67"/>
      <c r="R1429" s="3"/>
      <c r="S1429" s="94"/>
    </row>
    <row r="1430" spans="1:19" s="76" customFormat="1" ht="21" customHeight="1">
      <c r="A1430" s="3"/>
      <c r="B1430" s="3"/>
      <c r="C1430" s="267"/>
      <c r="D1430" s="68"/>
      <c r="E1430" s="69"/>
      <c r="F1430" s="70"/>
      <c r="G1430" s="71"/>
      <c r="H1430" s="72"/>
      <c r="I1430" s="72"/>
      <c r="J1430" s="72"/>
      <c r="K1430" s="75"/>
      <c r="M1430" s="3"/>
      <c r="N1430" s="3"/>
      <c r="O1430" s="86"/>
      <c r="P1430" s="3"/>
      <c r="Q1430" s="67"/>
      <c r="R1430" s="3"/>
      <c r="S1430" s="94"/>
    </row>
    <row r="1431" spans="1:19" s="76" customFormat="1" ht="21" customHeight="1">
      <c r="A1431" s="3"/>
      <c r="B1431" s="3"/>
      <c r="C1431" s="267"/>
      <c r="D1431" s="68"/>
      <c r="E1431" s="69"/>
      <c r="F1431" s="70"/>
      <c r="G1431" s="71"/>
      <c r="H1431" s="72"/>
      <c r="I1431" s="72"/>
      <c r="J1431" s="72"/>
      <c r="K1431" s="75"/>
      <c r="M1431" s="3"/>
      <c r="N1431" s="3"/>
      <c r="O1431" s="86"/>
      <c r="P1431" s="3"/>
      <c r="Q1431" s="67"/>
      <c r="R1431" s="3"/>
      <c r="S1431" s="94"/>
    </row>
    <row r="1432" spans="1:19" s="76" customFormat="1" ht="21" customHeight="1">
      <c r="A1432" s="3"/>
      <c r="B1432" s="3"/>
      <c r="C1432" s="267"/>
      <c r="D1432" s="68"/>
      <c r="E1432" s="69"/>
      <c r="F1432" s="70"/>
      <c r="G1432" s="71"/>
      <c r="H1432" s="72"/>
      <c r="I1432" s="72"/>
      <c r="J1432" s="72"/>
      <c r="K1432" s="75"/>
      <c r="M1432" s="3"/>
      <c r="N1432" s="3"/>
      <c r="O1432" s="86"/>
      <c r="P1432" s="3"/>
      <c r="Q1432" s="67"/>
      <c r="R1432" s="3"/>
      <c r="S1432" s="94"/>
    </row>
    <row r="1433" spans="1:19" s="76" customFormat="1" ht="21" customHeight="1">
      <c r="A1433" s="3"/>
      <c r="B1433" s="3"/>
      <c r="C1433" s="267"/>
      <c r="D1433" s="68"/>
      <c r="E1433" s="69"/>
      <c r="F1433" s="70"/>
      <c r="G1433" s="71"/>
      <c r="H1433" s="72"/>
      <c r="I1433" s="72"/>
      <c r="J1433" s="72"/>
      <c r="K1433" s="75"/>
      <c r="M1433" s="3"/>
      <c r="N1433" s="3"/>
      <c r="O1433" s="86"/>
      <c r="P1433" s="3"/>
      <c r="Q1433" s="67"/>
      <c r="R1433" s="3"/>
      <c r="S1433" s="94"/>
    </row>
    <row r="1434" spans="1:19" s="76" customFormat="1" ht="21" customHeight="1">
      <c r="A1434" s="3"/>
      <c r="B1434" s="3"/>
      <c r="C1434" s="267"/>
      <c r="D1434" s="68"/>
      <c r="E1434" s="69"/>
      <c r="F1434" s="70"/>
      <c r="G1434" s="71"/>
      <c r="H1434" s="72"/>
      <c r="I1434" s="72"/>
      <c r="J1434" s="72"/>
      <c r="K1434" s="75"/>
      <c r="M1434" s="3"/>
      <c r="N1434" s="3"/>
      <c r="O1434" s="86"/>
      <c r="P1434" s="3"/>
      <c r="Q1434" s="67"/>
      <c r="R1434" s="3"/>
      <c r="S1434" s="94"/>
    </row>
    <row r="1435" spans="1:19" s="76" customFormat="1" ht="21" customHeight="1">
      <c r="A1435" s="3"/>
      <c r="B1435" s="3"/>
      <c r="C1435" s="267"/>
      <c r="D1435" s="68"/>
      <c r="E1435" s="69"/>
      <c r="F1435" s="70"/>
      <c r="G1435" s="71"/>
      <c r="H1435" s="72"/>
      <c r="I1435" s="72"/>
      <c r="J1435" s="72"/>
      <c r="K1435" s="75"/>
      <c r="M1435" s="3"/>
      <c r="N1435" s="3"/>
      <c r="O1435" s="86"/>
      <c r="P1435" s="3"/>
      <c r="Q1435" s="67"/>
      <c r="R1435" s="3"/>
      <c r="S1435" s="94"/>
    </row>
    <row r="1436" spans="1:19" s="76" customFormat="1" ht="21" customHeight="1">
      <c r="A1436" s="3"/>
      <c r="B1436" s="3"/>
      <c r="C1436" s="267"/>
      <c r="D1436" s="68"/>
      <c r="E1436" s="69"/>
      <c r="F1436" s="70"/>
      <c r="G1436" s="71"/>
      <c r="H1436" s="72"/>
      <c r="I1436" s="72"/>
      <c r="J1436" s="72"/>
      <c r="K1436" s="75"/>
      <c r="M1436" s="3"/>
      <c r="N1436" s="3"/>
      <c r="O1436" s="86"/>
      <c r="P1436" s="3"/>
      <c r="Q1436" s="67"/>
      <c r="R1436" s="3"/>
      <c r="S1436" s="94"/>
    </row>
    <row r="1437" spans="1:19" s="76" customFormat="1" ht="21" customHeight="1">
      <c r="A1437" s="3"/>
      <c r="B1437" s="3"/>
      <c r="C1437" s="267"/>
      <c r="D1437" s="68"/>
      <c r="E1437" s="69"/>
      <c r="F1437" s="70"/>
      <c r="G1437" s="71"/>
      <c r="H1437" s="72"/>
      <c r="I1437" s="72"/>
      <c r="J1437" s="72"/>
      <c r="K1437" s="75"/>
      <c r="M1437" s="3"/>
      <c r="N1437" s="3"/>
      <c r="O1437" s="86"/>
      <c r="P1437" s="3"/>
      <c r="Q1437" s="67"/>
      <c r="R1437" s="3"/>
      <c r="S1437" s="94"/>
    </row>
    <row r="1438" spans="1:19" s="76" customFormat="1" ht="21" customHeight="1">
      <c r="A1438" s="3"/>
      <c r="B1438" s="3"/>
      <c r="C1438" s="267"/>
      <c r="D1438" s="68"/>
      <c r="E1438" s="69"/>
      <c r="F1438" s="70"/>
      <c r="G1438" s="71"/>
      <c r="H1438" s="72"/>
      <c r="I1438" s="72"/>
      <c r="J1438" s="72"/>
      <c r="K1438" s="75"/>
      <c r="M1438" s="3"/>
      <c r="N1438" s="3"/>
      <c r="O1438" s="86"/>
      <c r="P1438" s="3"/>
      <c r="Q1438" s="67"/>
      <c r="R1438" s="3"/>
      <c r="S1438" s="94"/>
    </row>
    <row r="1439" spans="1:19" s="76" customFormat="1" ht="21" customHeight="1">
      <c r="A1439" s="3"/>
      <c r="B1439" s="3"/>
      <c r="C1439" s="267"/>
      <c r="D1439" s="68"/>
      <c r="E1439" s="69"/>
      <c r="F1439" s="70"/>
      <c r="G1439" s="71"/>
      <c r="H1439" s="72"/>
      <c r="I1439" s="72"/>
      <c r="J1439" s="72"/>
      <c r="K1439" s="75"/>
      <c r="M1439" s="3"/>
      <c r="N1439" s="3"/>
      <c r="O1439" s="86"/>
      <c r="P1439" s="3"/>
      <c r="Q1439" s="67"/>
      <c r="R1439" s="3"/>
      <c r="S1439" s="94"/>
    </row>
    <row r="1440" spans="1:19" s="76" customFormat="1" ht="21" customHeight="1">
      <c r="A1440" s="3"/>
      <c r="B1440" s="3"/>
      <c r="C1440" s="267"/>
      <c r="D1440" s="68"/>
      <c r="E1440" s="69"/>
      <c r="F1440" s="70"/>
      <c r="G1440" s="71"/>
      <c r="H1440" s="72"/>
      <c r="I1440" s="72"/>
      <c r="J1440" s="72"/>
      <c r="K1440" s="75"/>
      <c r="M1440" s="3"/>
      <c r="N1440" s="3"/>
      <c r="O1440" s="86"/>
      <c r="P1440" s="3"/>
      <c r="Q1440" s="67"/>
      <c r="R1440" s="3"/>
      <c r="S1440" s="94"/>
    </row>
    <row r="1441" spans="1:19" s="76" customFormat="1" ht="21" customHeight="1">
      <c r="A1441" s="3"/>
      <c r="B1441" s="3"/>
      <c r="C1441" s="267"/>
      <c r="D1441" s="68"/>
      <c r="E1441" s="69"/>
      <c r="F1441" s="70"/>
      <c r="G1441" s="71"/>
      <c r="H1441" s="72"/>
      <c r="I1441" s="72"/>
      <c r="J1441" s="72"/>
      <c r="K1441" s="75"/>
      <c r="M1441" s="3"/>
      <c r="N1441" s="3"/>
      <c r="O1441" s="86"/>
      <c r="P1441" s="3"/>
      <c r="Q1441" s="67"/>
      <c r="R1441" s="3"/>
      <c r="S1441" s="94"/>
    </row>
    <row r="1442" spans="1:19" s="76" customFormat="1" ht="21" customHeight="1">
      <c r="A1442" s="3"/>
      <c r="B1442" s="3"/>
      <c r="C1442" s="267"/>
      <c r="D1442" s="68"/>
      <c r="E1442" s="69"/>
      <c r="F1442" s="70"/>
      <c r="G1442" s="71"/>
      <c r="H1442" s="72"/>
      <c r="I1442" s="72"/>
      <c r="J1442" s="72"/>
      <c r="K1442" s="75"/>
      <c r="M1442" s="3"/>
      <c r="N1442" s="3"/>
      <c r="O1442" s="86"/>
      <c r="P1442" s="3"/>
      <c r="Q1442" s="67"/>
      <c r="R1442" s="3"/>
      <c r="S1442" s="94"/>
    </row>
    <row r="1443" spans="1:19" s="76" customFormat="1" ht="21" customHeight="1">
      <c r="A1443" s="3"/>
      <c r="B1443" s="3"/>
      <c r="C1443" s="267"/>
      <c r="D1443" s="68"/>
      <c r="E1443" s="69"/>
      <c r="F1443" s="70"/>
      <c r="G1443" s="71"/>
      <c r="H1443" s="72"/>
      <c r="I1443" s="72"/>
      <c r="J1443" s="72"/>
      <c r="K1443" s="75"/>
      <c r="M1443" s="3"/>
      <c r="N1443" s="3"/>
      <c r="O1443" s="86"/>
      <c r="P1443" s="3"/>
      <c r="Q1443" s="67"/>
      <c r="R1443" s="3"/>
      <c r="S1443" s="94"/>
    </row>
    <row r="1444" spans="1:19" s="76" customFormat="1" ht="21" customHeight="1">
      <c r="A1444" s="3"/>
      <c r="B1444" s="3"/>
      <c r="C1444" s="267"/>
      <c r="D1444" s="68"/>
      <c r="E1444" s="69"/>
      <c r="F1444" s="70"/>
      <c r="G1444" s="71"/>
      <c r="H1444" s="72"/>
      <c r="I1444" s="72"/>
      <c r="J1444" s="72"/>
      <c r="K1444" s="75"/>
      <c r="M1444" s="3"/>
      <c r="N1444" s="3"/>
      <c r="O1444" s="86"/>
      <c r="P1444" s="3"/>
      <c r="Q1444" s="67"/>
      <c r="R1444" s="3"/>
      <c r="S1444" s="94"/>
    </row>
    <row r="1445" spans="1:19" s="76" customFormat="1" ht="21" customHeight="1">
      <c r="A1445" s="3"/>
      <c r="B1445" s="3"/>
      <c r="C1445" s="267"/>
      <c r="D1445" s="68"/>
      <c r="E1445" s="69"/>
      <c r="F1445" s="70"/>
      <c r="G1445" s="71"/>
      <c r="H1445" s="72"/>
      <c r="I1445" s="72"/>
      <c r="J1445" s="72"/>
      <c r="K1445" s="75"/>
      <c r="M1445" s="3"/>
      <c r="N1445" s="3"/>
      <c r="O1445" s="86"/>
      <c r="P1445" s="3"/>
      <c r="Q1445" s="67"/>
      <c r="R1445" s="3"/>
      <c r="S1445" s="94"/>
    </row>
    <row r="1446" spans="1:19" s="76" customFormat="1" ht="21" customHeight="1">
      <c r="A1446" s="3"/>
      <c r="B1446" s="3"/>
      <c r="C1446" s="267"/>
      <c r="D1446" s="68"/>
      <c r="E1446" s="69"/>
      <c r="F1446" s="70"/>
      <c r="G1446" s="71"/>
      <c r="H1446" s="72"/>
      <c r="I1446" s="72"/>
      <c r="J1446" s="72"/>
      <c r="K1446" s="75"/>
      <c r="M1446" s="3"/>
      <c r="N1446" s="3"/>
      <c r="O1446" s="86"/>
      <c r="P1446" s="3"/>
      <c r="Q1446" s="67"/>
      <c r="R1446" s="3"/>
      <c r="S1446" s="94"/>
    </row>
    <row r="1447" spans="1:19" s="76" customFormat="1" ht="21" customHeight="1">
      <c r="A1447" s="3"/>
      <c r="B1447" s="3"/>
      <c r="C1447" s="267"/>
      <c r="D1447" s="68"/>
      <c r="E1447" s="69"/>
      <c r="F1447" s="70"/>
      <c r="G1447" s="71"/>
      <c r="H1447" s="72"/>
      <c r="I1447" s="72"/>
      <c r="J1447" s="72"/>
      <c r="K1447" s="75"/>
      <c r="M1447" s="3"/>
      <c r="N1447" s="3"/>
      <c r="O1447" s="86"/>
      <c r="P1447" s="3"/>
      <c r="Q1447" s="67"/>
      <c r="R1447" s="3"/>
      <c r="S1447" s="94"/>
    </row>
    <row r="1448" spans="1:19" s="76" customFormat="1" ht="21" customHeight="1">
      <c r="A1448" s="3"/>
      <c r="B1448" s="3"/>
      <c r="C1448" s="267"/>
      <c r="D1448" s="68"/>
      <c r="E1448" s="69"/>
      <c r="F1448" s="70"/>
      <c r="G1448" s="71"/>
      <c r="H1448" s="72"/>
      <c r="I1448" s="72"/>
      <c r="J1448" s="72"/>
      <c r="K1448" s="75"/>
      <c r="M1448" s="3"/>
      <c r="N1448" s="3"/>
      <c r="O1448" s="86"/>
      <c r="P1448" s="3"/>
      <c r="Q1448" s="67"/>
      <c r="R1448" s="3"/>
      <c r="S1448" s="94"/>
    </row>
    <row r="1449" spans="1:19" s="76" customFormat="1" ht="21" customHeight="1">
      <c r="A1449" s="3"/>
      <c r="B1449" s="3"/>
      <c r="C1449" s="267"/>
      <c r="D1449" s="68"/>
      <c r="E1449" s="69"/>
      <c r="F1449" s="70"/>
      <c r="G1449" s="71"/>
      <c r="H1449" s="72"/>
      <c r="I1449" s="72"/>
      <c r="J1449" s="72"/>
      <c r="K1449" s="75"/>
      <c r="M1449" s="3"/>
      <c r="N1449" s="3"/>
      <c r="O1449" s="86"/>
      <c r="P1449" s="3"/>
      <c r="Q1449" s="67"/>
      <c r="R1449" s="3"/>
      <c r="S1449" s="94"/>
    </row>
    <row r="1450" spans="1:19" s="76" customFormat="1" ht="21" customHeight="1">
      <c r="A1450" s="3"/>
      <c r="B1450" s="3"/>
      <c r="C1450" s="267"/>
      <c r="D1450" s="68"/>
      <c r="E1450" s="69"/>
      <c r="F1450" s="70"/>
      <c r="G1450" s="71"/>
      <c r="H1450" s="72"/>
      <c r="I1450" s="72"/>
      <c r="J1450" s="72"/>
      <c r="K1450" s="75"/>
      <c r="M1450" s="3"/>
      <c r="N1450" s="3"/>
      <c r="O1450" s="86"/>
      <c r="P1450" s="3"/>
      <c r="Q1450" s="67"/>
      <c r="R1450" s="3"/>
      <c r="S1450" s="94"/>
    </row>
    <row r="1451" spans="1:19" s="76" customFormat="1" ht="21" customHeight="1">
      <c r="A1451" s="3"/>
      <c r="B1451" s="3"/>
      <c r="C1451" s="267"/>
      <c r="D1451" s="68"/>
      <c r="E1451" s="69"/>
      <c r="F1451" s="70"/>
      <c r="G1451" s="71"/>
      <c r="H1451" s="72"/>
      <c r="I1451" s="72"/>
      <c r="J1451" s="72"/>
      <c r="K1451" s="75"/>
      <c r="M1451" s="3"/>
      <c r="N1451" s="3"/>
      <c r="O1451" s="86"/>
      <c r="P1451" s="3"/>
      <c r="Q1451" s="67"/>
      <c r="R1451" s="3"/>
      <c r="S1451" s="94"/>
    </row>
    <row r="1452" spans="1:19" s="76" customFormat="1" ht="21" customHeight="1">
      <c r="A1452" s="3"/>
      <c r="B1452" s="3"/>
      <c r="C1452" s="267"/>
      <c r="D1452" s="68"/>
      <c r="E1452" s="69"/>
      <c r="F1452" s="70"/>
      <c r="G1452" s="71"/>
      <c r="H1452" s="72"/>
      <c r="I1452" s="72"/>
      <c r="J1452" s="72"/>
      <c r="K1452" s="75"/>
      <c r="M1452" s="3"/>
      <c r="N1452" s="3"/>
      <c r="O1452" s="86"/>
      <c r="P1452" s="3"/>
      <c r="Q1452" s="67"/>
      <c r="R1452" s="3"/>
      <c r="S1452" s="94"/>
    </row>
    <row r="1453" spans="1:19" s="76" customFormat="1" ht="21" customHeight="1">
      <c r="A1453" s="3"/>
      <c r="B1453" s="3"/>
      <c r="C1453" s="267"/>
      <c r="D1453" s="68"/>
      <c r="E1453" s="69"/>
      <c r="F1453" s="70"/>
      <c r="G1453" s="71"/>
      <c r="H1453" s="72"/>
      <c r="I1453" s="72"/>
      <c r="J1453" s="72"/>
      <c r="K1453" s="75"/>
      <c r="M1453" s="3"/>
      <c r="N1453" s="3"/>
      <c r="O1453" s="86"/>
      <c r="P1453" s="3"/>
      <c r="Q1453" s="67"/>
      <c r="R1453" s="3"/>
      <c r="S1453" s="94"/>
    </row>
    <row r="1454" spans="1:19" s="76" customFormat="1" ht="21" customHeight="1">
      <c r="A1454" s="3"/>
      <c r="B1454" s="3"/>
      <c r="C1454" s="267"/>
      <c r="D1454" s="68"/>
      <c r="E1454" s="69"/>
      <c r="F1454" s="70"/>
      <c r="G1454" s="71"/>
      <c r="H1454" s="72"/>
      <c r="I1454" s="72"/>
      <c r="J1454" s="72"/>
      <c r="K1454" s="75"/>
      <c r="M1454" s="3"/>
      <c r="N1454" s="3"/>
      <c r="O1454" s="86"/>
      <c r="P1454" s="3"/>
      <c r="Q1454" s="67"/>
      <c r="R1454" s="3"/>
      <c r="S1454" s="94"/>
    </row>
    <row r="1455" spans="1:19" s="76" customFormat="1" ht="21" customHeight="1">
      <c r="A1455" s="3"/>
      <c r="B1455" s="3"/>
      <c r="C1455" s="267"/>
      <c r="D1455" s="68"/>
      <c r="E1455" s="69"/>
      <c r="F1455" s="70"/>
      <c r="G1455" s="71"/>
      <c r="H1455" s="72"/>
      <c r="I1455" s="72"/>
      <c r="J1455" s="72"/>
      <c r="K1455" s="75"/>
      <c r="M1455" s="3"/>
      <c r="N1455" s="3"/>
      <c r="O1455" s="86"/>
      <c r="P1455" s="3"/>
      <c r="Q1455" s="67"/>
      <c r="R1455" s="3"/>
      <c r="S1455" s="94"/>
    </row>
    <row r="1456" spans="1:19" s="76" customFormat="1" ht="21" customHeight="1">
      <c r="A1456" s="3"/>
      <c r="B1456" s="3"/>
      <c r="C1456" s="267"/>
      <c r="D1456" s="68"/>
      <c r="E1456" s="69"/>
      <c r="F1456" s="70"/>
      <c r="G1456" s="71"/>
      <c r="H1456" s="72"/>
      <c r="I1456" s="72"/>
      <c r="J1456" s="72"/>
      <c r="K1456" s="75"/>
      <c r="M1456" s="3"/>
      <c r="N1456" s="3"/>
      <c r="O1456" s="86"/>
      <c r="P1456" s="3"/>
      <c r="Q1456" s="67"/>
      <c r="R1456" s="3"/>
      <c r="S1456" s="94"/>
    </row>
    <row r="1457" spans="1:19" s="76" customFormat="1" ht="21" customHeight="1">
      <c r="A1457" s="3"/>
      <c r="B1457" s="3"/>
      <c r="C1457" s="267"/>
      <c r="D1457" s="68"/>
      <c r="E1457" s="69"/>
      <c r="F1457" s="70"/>
      <c r="G1457" s="71"/>
      <c r="H1457" s="72"/>
      <c r="I1457" s="72"/>
      <c r="J1457" s="72"/>
      <c r="K1457" s="75"/>
      <c r="M1457" s="3"/>
      <c r="N1457" s="3"/>
      <c r="O1457" s="86"/>
      <c r="P1457" s="3"/>
      <c r="Q1457" s="67"/>
      <c r="R1457" s="3"/>
      <c r="S1457" s="94"/>
    </row>
    <row r="1458" spans="1:19" s="76" customFormat="1" ht="21" customHeight="1">
      <c r="A1458" s="3"/>
      <c r="B1458" s="3"/>
      <c r="C1458" s="267"/>
      <c r="D1458" s="68"/>
      <c r="E1458" s="69"/>
      <c r="F1458" s="70"/>
      <c r="G1458" s="71"/>
      <c r="H1458" s="72"/>
      <c r="I1458" s="72"/>
      <c r="J1458" s="72"/>
      <c r="K1458" s="75"/>
      <c r="M1458" s="3"/>
      <c r="N1458" s="3"/>
      <c r="O1458" s="86"/>
      <c r="P1458" s="3"/>
      <c r="Q1458" s="67"/>
      <c r="R1458" s="3"/>
      <c r="S1458" s="94"/>
    </row>
    <row r="1459" spans="1:19" s="76" customFormat="1" ht="21" customHeight="1">
      <c r="A1459" s="3"/>
      <c r="B1459" s="3"/>
      <c r="C1459" s="267"/>
      <c r="D1459" s="68"/>
      <c r="E1459" s="69"/>
      <c r="F1459" s="70"/>
      <c r="G1459" s="71"/>
      <c r="H1459" s="72"/>
      <c r="I1459" s="72"/>
      <c r="J1459" s="72"/>
      <c r="K1459" s="75"/>
      <c r="M1459" s="3"/>
      <c r="N1459" s="3"/>
      <c r="O1459" s="86"/>
      <c r="P1459" s="3"/>
      <c r="Q1459" s="67"/>
      <c r="R1459" s="3"/>
      <c r="S1459" s="94"/>
    </row>
    <row r="1460" spans="1:19" s="76" customFormat="1" ht="21" customHeight="1">
      <c r="A1460" s="3"/>
      <c r="B1460" s="3"/>
      <c r="C1460" s="267"/>
      <c r="D1460" s="68"/>
      <c r="E1460" s="69"/>
      <c r="F1460" s="70"/>
      <c r="G1460" s="71"/>
      <c r="H1460" s="72"/>
      <c r="I1460" s="72"/>
      <c r="J1460" s="72"/>
      <c r="K1460" s="75"/>
      <c r="M1460" s="3"/>
      <c r="N1460" s="3"/>
      <c r="O1460" s="86"/>
      <c r="P1460" s="3"/>
      <c r="Q1460" s="67"/>
      <c r="R1460" s="3"/>
      <c r="S1460" s="94"/>
    </row>
    <row r="1461" spans="1:19" s="76" customFormat="1" ht="21" customHeight="1">
      <c r="A1461" s="3"/>
      <c r="B1461" s="3"/>
      <c r="C1461" s="267"/>
      <c r="D1461" s="68"/>
      <c r="E1461" s="69"/>
      <c r="F1461" s="70"/>
      <c r="G1461" s="71"/>
      <c r="H1461" s="72"/>
      <c r="I1461" s="72"/>
      <c r="J1461" s="72"/>
      <c r="K1461" s="75"/>
      <c r="M1461" s="3"/>
      <c r="N1461" s="3"/>
      <c r="O1461" s="86"/>
      <c r="P1461" s="3"/>
      <c r="Q1461" s="67"/>
      <c r="R1461" s="3"/>
      <c r="S1461" s="94"/>
    </row>
    <row r="1462" spans="1:19" s="76" customFormat="1" ht="21" customHeight="1">
      <c r="A1462" s="3"/>
      <c r="B1462" s="3"/>
      <c r="C1462" s="267"/>
      <c r="D1462" s="68"/>
      <c r="E1462" s="69"/>
      <c r="F1462" s="70"/>
      <c r="G1462" s="71"/>
      <c r="H1462" s="72"/>
      <c r="I1462" s="72"/>
      <c r="J1462" s="72"/>
      <c r="K1462" s="75"/>
      <c r="M1462" s="3"/>
      <c r="N1462" s="3"/>
      <c r="O1462" s="86"/>
      <c r="P1462" s="3"/>
      <c r="Q1462" s="67"/>
      <c r="R1462" s="3"/>
      <c r="S1462" s="94"/>
    </row>
    <row r="1463" spans="1:19" s="76" customFormat="1" ht="21" customHeight="1">
      <c r="A1463" s="3"/>
      <c r="B1463" s="3"/>
      <c r="C1463" s="267"/>
      <c r="D1463" s="68"/>
      <c r="E1463" s="69"/>
      <c r="F1463" s="70"/>
      <c r="G1463" s="71"/>
      <c r="H1463" s="72"/>
      <c r="I1463" s="72"/>
      <c r="J1463" s="72"/>
      <c r="K1463" s="75"/>
      <c r="M1463" s="3"/>
      <c r="N1463" s="3"/>
      <c r="O1463" s="86"/>
      <c r="P1463" s="3"/>
      <c r="Q1463" s="67"/>
      <c r="R1463" s="3"/>
      <c r="S1463" s="94"/>
    </row>
    <row r="1464" spans="1:19" s="76" customFormat="1" ht="21" customHeight="1">
      <c r="A1464" s="3"/>
      <c r="B1464" s="3"/>
      <c r="C1464" s="267"/>
      <c r="D1464" s="68"/>
      <c r="E1464" s="69"/>
      <c r="F1464" s="70"/>
      <c r="G1464" s="71"/>
      <c r="H1464" s="72"/>
      <c r="I1464" s="72"/>
      <c r="J1464" s="72"/>
      <c r="K1464" s="75"/>
      <c r="M1464" s="3"/>
      <c r="N1464" s="3"/>
      <c r="O1464" s="86"/>
      <c r="P1464" s="3"/>
      <c r="Q1464" s="67"/>
      <c r="R1464" s="3"/>
      <c r="S1464" s="94"/>
    </row>
    <row r="1465" spans="1:19" s="76" customFormat="1" ht="21" customHeight="1">
      <c r="A1465" s="3"/>
      <c r="B1465" s="3"/>
      <c r="C1465" s="267"/>
      <c r="D1465" s="68"/>
      <c r="E1465" s="69"/>
      <c r="F1465" s="70"/>
      <c r="G1465" s="71"/>
      <c r="H1465" s="72"/>
      <c r="I1465" s="72"/>
      <c r="J1465" s="72"/>
      <c r="K1465" s="75"/>
      <c r="M1465" s="3"/>
      <c r="N1465" s="3"/>
      <c r="O1465" s="86"/>
      <c r="P1465" s="3"/>
      <c r="Q1465" s="67"/>
      <c r="R1465" s="3"/>
      <c r="S1465" s="94"/>
    </row>
    <row r="1466" spans="1:19" s="76" customFormat="1" ht="21" customHeight="1">
      <c r="A1466" s="3"/>
      <c r="B1466" s="3"/>
      <c r="C1466" s="267"/>
      <c r="D1466" s="68"/>
      <c r="E1466" s="69"/>
      <c r="F1466" s="70"/>
      <c r="G1466" s="71"/>
      <c r="H1466" s="72"/>
      <c r="I1466" s="72"/>
      <c r="J1466" s="72"/>
      <c r="K1466" s="75"/>
      <c r="M1466" s="3"/>
      <c r="N1466" s="3"/>
      <c r="O1466" s="86"/>
      <c r="P1466" s="3"/>
      <c r="Q1466" s="67"/>
      <c r="R1466" s="3"/>
      <c r="S1466" s="94"/>
    </row>
    <row r="1467" spans="1:19" s="76" customFormat="1" ht="21" customHeight="1">
      <c r="A1467" s="3"/>
      <c r="B1467" s="3"/>
      <c r="C1467" s="267"/>
      <c r="D1467" s="68"/>
      <c r="E1467" s="69"/>
      <c r="F1467" s="70"/>
      <c r="G1467" s="71"/>
      <c r="H1467" s="72"/>
      <c r="I1467" s="72"/>
      <c r="J1467" s="72"/>
      <c r="K1467" s="75"/>
      <c r="M1467" s="3"/>
      <c r="N1467" s="3"/>
      <c r="O1467" s="86"/>
      <c r="P1467" s="3"/>
      <c r="Q1467" s="67"/>
      <c r="R1467" s="3"/>
      <c r="S1467" s="94"/>
    </row>
    <row r="1468" spans="1:19" s="76" customFormat="1" ht="21" customHeight="1">
      <c r="A1468" s="3"/>
      <c r="B1468" s="3"/>
      <c r="C1468" s="267"/>
      <c r="D1468" s="68"/>
      <c r="E1468" s="69"/>
      <c r="F1468" s="70"/>
      <c r="G1468" s="71"/>
      <c r="H1468" s="72"/>
      <c r="I1468" s="72"/>
      <c r="J1468" s="72"/>
      <c r="K1468" s="75"/>
      <c r="M1468" s="3"/>
      <c r="N1468" s="3"/>
      <c r="O1468" s="86"/>
      <c r="P1468" s="3"/>
      <c r="Q1468" s="67"/>
      <c r="R1468" s="3"/>
      <c r="S1468" s="94"/>
    </row>
    <row r="1469" spans="1:19" s="76" customFormat="1" ht="21" customHeight="1">
      <c r="A1469" s="3"/>
      <c r="B1469" s="3"/>
      <c r="C1469" s="267"/>
      <c r="D1469" s="68"/>
      <c r="E1469" s="69"/>
      <c r="F1469" s="70"/>
      <c r="G1469" s="71"/>
      <c r="H1469" s="72"/>
      <c r="I1469" s="72"/>
      <c r="J1469" s="72"/>
      <c r="K1469" s="75"/>
      <c r="M1469" s="3"/>
      <c r="N1469" s="3"/>
      <c r="O1469" s="86"/>
      <c r="P1469" s="3"/>
      <c r="Q1469" s="67"/>
      <c r="R1469" s="3"/>
      <c r="S1469" s="94"/>
    </row>
    <row r="1470" spans="1:19" s="76" customFormat="1" ht="21" customHeight="1">
      <c r="A1470" s="3"/>
      <c r="B1470" s="3"/>
      <c r="C1470" s="267"/>
      <c r="D1470" s="68"/>
      <c r="E1470" s="69"/>
      <c r="F1470" s="70"/>
      <c r="G1470" s="71"/>
      <c r="H1470" s="72"/>
      <c r="I1470" s="72"/>
      <c r="J1470" s="72"/>
      <c r="K1470" s="75"/>
      <c r="M1470" s="3"/>
      <c r="N1470" s="3"/>
      <c r="O1470" s="86"/>
      <c r="P1470" s="3"/>
      <c r="Q1470" s="67"/>
      <c r="R1470" s="3"/>
      <c r="S1470" s="94"/>
    </row>
    <row r="1471" spans="1:19" s="76" customFormat="1" ht="21" customHeight="1">
      <c r="A1471" s="3"/>
      <c r="B1471" s="3"/>
      <c r="C1471" s="267"/>
      <c r="D1471" s="68"/>
      <c r="E1471" s="69"/>
      <c r="F1471" s="70"/>
      <c r="G1471" s="71"/>
      <c r="H1471" s="72"/>
      <c r="I1471" s="72"/>
      <c r="J1471" s="72"/>
      <c r="K1471" s="75"/>
      <c r="M1471" s="3"/>
      <c r="N1471" s="3"/>
      <c r="O1471" s="86"/>
      <c r="P1471" s="3"/>
      <c r="Q1471" s="67"/>
      <c r="R1471" s="3"/>
      <c r="S1471" s="94"/>
    </row>
    <row r="1472" spans="1:19" s="76" customFormat="1" ht="21" customHeight="1">
      <c r="A1472" s="3"/>
      <c r="B1472" s="3"/>
      <c r="C1472" s="267"/>
      <c r="D1472" s="68"/>
      <c r="E1472" s="69"/>
      <c r="F1472" s="70"/>
      <c r="G1472" s="71"/>
      <c r="H1472" s="72"/>
      <c r="I1472" s="72"/>
      <c r="J1472" s="72"/>
      <c r="K1472" s="75"/>
      <c r="M1472" s="3"/>
      <c r="N1472" s="3"/>
      <c r="O1472" s="86"/>
      <c r="P1472" s="3"/>
      <c r="Q1472" s="67"/>
      <c r="R1472" s="3"/>
      <c r="S1472" s="94"/>
    </row>
    <row r="1473" spans="1:19" s="76" customFormat="1" ht="21" customHeight="1">
      <c r="A1473" s="3"/>
      <c r="B1473" s="3"/>
      <c r="C1473" s="267"/>
      <c r="D1473" s="68"/>
      <c r="E1473" s="69"/>
      <c r="F1473" s="70"/>
      <c r="G1473" s="71"/>
      <c r="H1473" s="72"/>
      <c r="I1473" s="72"/>
      <c r="J1473" s="72"/>
      <c r="K1473" s="75"/>
      <c r="M1473" s="3"/>
      <c r="N1473" s="3"/>
      <c r="O1473" s="86"/>
      <c r="P1473" s="3"/>
      <c r="Q1473" s="67"/>
      <c r="R1473" s="3"/>
      <c r="S1473" s="94"/>
    </row>
    <row r="1474" spans="1:19" s="76" customFormat="1" ht="21" customHeight="1">
      <c r="A1474" s="3"/>
      <c r="B1474" s="3"/>
      <c r="C1474" s="267"/>
      <c r="D1474" s="68"/>
      <c r="E1474" s="69"/>
      <c r="F1474" s="70"/>
      <c r="G1474" s="71"/>
      <c r="H1474" s="72"/>
      <c r="I1474" s="72"/>
      <c r="J1474" s="72"/>
      <c r="K1474" s="75"/>
      <c r="M1474" s="3"/>
      <c r="N1474" s="3"/>
      <c r="O1474" s="86"/>
      <c r="P1474" s="3"/>
      <c r="Q1474" s="67"/>
      <c r="R1474" s="3"/>
      <c r="S1474" s="94"/>
    </row>
    <row r="1475" spans="1:19" s="76" customFormat="1" ht="21" customHeight="1">
      <c r="A1475" s="3"/>
      <c r="B1475" s="3"/>
      <c r="C1475" s="267"/>
      <c r="D1475" s="68"/>
      <c r="E1475" s="69"/>
      <c r="F1475" s="70"/>
      <c r="G1475" s="71"/>
      <c r="H1475" s="72"/>
      <c r="I1475" s="72"/>
      <c r="J1475" s="72"/>
      <c r="K1475" s="75"/>
      <c r="M1475" s="3"/>
      <c r="N1475" s="3"/>
      <c r="O1475" s="86"/>
      <c r="P1475" s="3"/>
      <c r="Q1475" s="67"/>
      <c r="R1475" s="3"/>
      <c r="S1475" s="94"/>
    </row>
    <row r="1476" spans="1:19" s="76" customFormat="1" ht="21" customHeight="1">
      <c r="A1476" s="3"/>
      <c r="B1476" s="3"/>
      <c r="C1476" s="267"/>
      <c r="D1476" s="68"/>
      <c r="E1476" s="69"/>
      <c r="F1476" s="70"/>
      <c r="G1476" s="71"/>
      <c r="H1476" s="72"/>
      <c r="I1476" s="72"/>
      <c r="J1476" s="72"/>
      <c r="K1476" s="75"/>
      <c r="M1476" s="3"/>
      <c r="N1476" s="3"/>
      <c r="O1476" s="86"/>
      <c r="P1476" s="3"/>
      <c r="Q1476" s="67"/>
      <c r="R1476" s="3"/>
      <c r="S1476" s="94"/>
    </row>
    <row r="1477" spans="1:19" s="76" customFormat="1" ht="21" customHeight="1">
      <c r="A1477" s="3"/>
      <c r="B1477" s="3"/>
      <c r="C1477" s="267"/>
      <c r="D1477" s="68"/>
      <c r="E1477" s="69"/>
      <c r="F1477" s="70"/>
      <c r="G1477" s="71"/>
      <c r="H1477" s="72"/>
      <c r="I1477" s="72"/>
      <c r="J1477" s="72"/>
      <c r="K1477" s="75"/>
      <c r="M1477" s="3"/>
      <c r="N1477" s="3"/>
      <c r="O1477" s="86"/>
      <c r="P1477" s="3"/>
      <c r="Q1477" s="67"/>
      <c r="R1477" s="3"/>
      <c r="S1477" s="94"/>
    </row>
    <row r="1478" spans="1:19" s="76" customFormat="1" ht="21" customHeight="1">
      <c r="A1478" s="3"/>
      <c r="B1478" s="3"/>
      <c r="C1478" s="267"/>
      <c r="D1478" s="68"/>
      <c r="E1478" s="69"/>
      <c r="F1478" s="70"/>
      <c r="G1478" s="71"/>
      <c r="H1478" s="72"/>
      <c r="I1478" s="72"/>
      <c r="J1478" s="72"/>
      <c r="K1478" s="75"/>
      <c r="M1478" s="3"/>
      <c r="N1478" s="3"/>
      <c r="O1478" s="86"/>
      <c r="P1478" s="3"/>
      <c r="Q1478" s="67"/>
      <c r="R1478" s="3"/>
      <c r="S1478" s="94"/>
    </row>
    <row r="1479" spans="1:19" s="76" customFormat="1" ht="21" customHeight="1">
      <c r="A1479" s="3"/>
      <c r="B1479" s="3"/>
      <c r="C1479" s="267"/>
      <c r="D1479" s="68"/>
      <c r="E1479" s="69"/>
      <c r="F1479" s="70"/>
      <c r="G1479" s="71"/>
      <c r="H1479" s="72"/>
      <c r="I1479" s="72"/>
      <c r="J1479" s="72"/>
      <c r="K1479" s="75"/>
      <c r="M1479" s="3"/>
      <c r="N1479" s="3"/>
      <c r="O1479" s="86"/>
      <c r="P1479" s="3"/>
      <c r="Q1479" s="67"/>
      <c r="R1479" s="3"/>
      <c r="S1479" s="94"/>
    </row>
    <row r="1480" spans="1:19" s="76" customFormat="1" ht="21" customHeight="1">
      <c r="A1480" s="3"/>
      <c r="B1480" s="3"/>
      <c r="C1480" s="267"/>
      <c r="D1480" s="68"/>
      <c r="E1480" s="69"/>
      <c r="F1480" s="70"/>
      <c r="G1480" s="71"/>
      <c r="H1480" s="72"/>
      <c r="I1480" s="72"/>
      <c r="J1480" s="72"/>
      <c r="K1480" s="75"/>
      <c r="M1480" s="3"/>
      <c r="N1480" s="3"/>
      <c r="O1480" s="86"/>
      <c r="P1480" s="3"/>
      <c r="Q1480" s="67"/>
      <c r="R1480" s="3"/>
      <c r="S1480" s="94"/>
    </row>
    <row r="1481" spans="1:19" s="76" customFormat="1" ht="21" customHeight="1">
      <c r="A1481" s="3"/>
      <c r="B1481" s="3"/>
      <c r="C1481" s="267"/>
      <c r="D1481" s="68"/>
      <c r="E1481" s="69"/>
      <c r="F1481" s="70"/>
      <c r="G1481" s="71"/>
      <c r="H1481" s="72"/>
      <c r="I1481" s="72"/>
      <c r="J1481" s="72"/>
      <c r="K1481" s="75"/>
      <c r="M1481" s="3"/>
      <c r="N1481" s="3"/>
      <c r="O1481" s="86"/>
      <c r="P1481" s="3"/>
      <c r="Q1481" s="67"/>
      <c r="R1481" s="3"/>
      <c r="S1481" s="94"/>
    </row>
    <row r="1482" spans="1:19" s="76" customFormat="1" ht="21" customHeight="1">
      <c r="A1482" s="3"/>
      <c r="B1482" s="3"/>
      <c r="C1482" s="267"/>
      <c r="D1482" s="68"/>
      <c r="E1482" s="69"/>
      <c r="F1482" s="70"/>
      <c r="G1482" s="71"/>
      <c r="H1482" s="72"/>
      <c r="I1482" s="72"/>
      <c r="J1482" s="72"/>
      <c r="K1482" s="75"/>
      <c r="M1482" s="3"/>
      <c r="N1482" s="3"/>
      <c r="O1482" s="86"/>
      <c r="P1482" s="3"/>
      <c r="Q1482" s="67"/>
      <c r="R1482" s="3"/>
      <c r="S1482" s="94"/>
    </row>
    <row r="1483" spans="1:19" s="76" customFormat="1" ht="21" customHeight="1">
      <c r="A1483" s="3"/>
      <c r="B1483" s="3"/>
      <c r="C1483" s="267"/>
      <c r="D1483" s="68"/>
      <c r="E1483" s="69"/>
      <c r="F1483" s="70"/>
      <c r="G1483" s="71"/>
      <c r="H1483" s="72"/>
      <c r="I1483" s="72"/>
      <c r="J1483" s="72"/>
      <c r="K1483" s="75"/>
      <c r="M1483" s="3"/>
      <c r="N1483" s="3"/>
      <c r="O1483" s="86"/>
      <c r="P1483" s="3"/>
      <c r="Q1483" s="67"/>
      <c r="R1483" s="3"/>
      <c r="S1483" s="94"/>
    </row>
    <row r="1484" spans="1:19" s="76" customFormat="1" ht="21" customHeight="1">
      <c r="A1484" s="3"/>
      <c r="B1484" s="3"/>
      <c r="C1484" s="267"/>
      <c r="D1484" s="68"/>
      <c r="E1484" s="69"/>
      <c r="F1484" s="70"/>
      <c r="G1484" s="71"/>
      <c r="H1484" s="72"/>
      <c r="I1484" s="72"/>
      <c r="J1484" s="72"/>
      <c r="K1484" s="75"/>
      <c r="M1484" s="3"/>
      <c r="N1484" s="3"/>
      <c r="O1484" s="86"/>
      <c r="P1484" s="3"/>
      <c r="Q1484" s="67"/>
      <c r="R1484" s="3"/>
      <c r="S1484" s="94"/>
    </row>
    <row r="1485" spans="1:19" s="76" customFormat="1" ht="21" customHeight="1">
      <c r="A1485" s="3"/>
      <c r="B1485" s="3"/>
      <c r="C1485" s="267"/>
      <c r="D1485" s="68"/>
      <c r="E1485" s="69"/>
      <c r="F1485" s="70"/>
      <c r="G1485" s="71"/>
      <c r="H1485" s="72"/>
      <c r="I1485" s="72"/>
      <c r="J1485" s="72"/>
      <c r="K1485" s="75"/>
      <c r="M1485" s="3"/>
      <c r="N1485" s="3"/>
      <c r="O1485" s="86"/>
      <c r="P1485" s="3"/>
      <c r="Q1485" s="67"/>
      <c r="R1485" s="3"/>
      <c r="S1485" s="94"/>
    </row>
    <row r="1486" spans="1:19" s="76" customFormat="1" ht="21" customHeight="1">
      <c r="A1486" s="3"/>
      <c r="B1486" s="3"/>
      <c r="C1486" s="267"/>
      <c r="D1486" s="68"/>
      <c r="E1486" s="69"/>
      <c r="F1486" s="70"/>
      <c r="G1486" s="71"/>
      <c r="H1486" s="72"/>
      <c r="I1486" s="72"/>
      <c r="J1486" s="72"/>
      <c r="K1486" s="75"/>
      <c r="M1486" s="3"/>
      <c r="N1486" s="3"/>
      <c r="O1486" s="86"/>
      <c r="P1486" s="3"/>
      <c r="Q1486" s="67"/>
      <c r="R1486" s="3"/>
      <c r="S1486" s="94"/>
    </row>
    <row r="1487" spans="1:19" s="76" customFormat="1" ht="21" customHeight="1">
      <c r="A1487" s="3"/>
      <c r="B1487" s="3"/>
      <c r="C1487" s="267"/>
      <c r="D1487" s="68"/>
      <c r="E1487" s="69"/>
      <c r="F1487" s="70"/>
      <c r="G1487" s="71"/>
      <c r="H1487" s="72"/>
      <c r="I1487" s="72"/>
      <c r="J1487" s="72"/>
      <c r="K1487" s="75"/>
      <c r="M1487" s="3"/>
      <c r="N1487" s="3"/>
      <c r="O1487" s="86"/>
      <c r="P1487" s="3"/>
      <c r="Q1487" s="67"/>
      <c r="R1487" s="3"/>
      <c r="S1487" s="94"/>
    </row>
    <row r="1488" spans="1:19" s="76" customFormat="1" ht="21" customHeight="1">
      <c r="A1488" s="3"/>
      <c r="B1488" s="3"/>
      <c r="C1488" s="267"/>
      <c r="D1488" s="68"/>
      <c r="E1488" s="69"/>
      <c r="F1488" s="70"/>
      <c r="G1488" s="71"/>
      <c r="H1488" s="72"/>
      <c r="I1488" s="72"/>
      <c r="J1488" s="72"/>
      <c r="K1488" s="75"/>
      <c r="M1488" s="3"/>
      <c r="N1488" s="3"/>
      <c r="O1488" s="86"/>
      <c r="P1488" s="3"/>
      <c r="Q1488" s="67"/>
      <c r="R1488" s="3"/>
      <c r="S1488" s="94"/>
    </row>
    <row r="1489" spans="1:19" s="76" customFormat="1" ht="21" customHeight="1">
      <c r="A1489" s="3"/>
      <c r="B1489" s="3"/>
      <c r="C1489" s="267"/>
      <c r="D1489" s="68"/>
      <c r="E1489" s="69"/>
      <c r="F1489" s="70"/>
      <c r="G1489" s="71"/>
      <c r="H1489" s="72"/>
      <c r="I1489" s="72"/>
      <c r="J1489" s="72"/>
      <c r="K1489" s="75"/>
      <c r="M1489" s="3"/>
      <c r="N1489" s="3"/>
      <c r="O1489" s="86"/>
      <c r="P1489" s="3"/>
      <c r="Q1489" s="67"/>
      <c r="R1489" s="3"/>
      <c r="S1489" s="94"/>
    </row>
    <row r="1490" spans="1:19" s="76" customFormat="1" ht="21" customHeight="1">
      <c r="A1490" s="3"/>
      <c r="B1490" s="3"/>
      <c r="C1490" s="267"/>
      <c r="D1490" s="68"/>
      <c r="E1490" s="69"/>
      <c r="F1490" s="70"/>
      <c r="G1490" s="71"/>
      <c r="H1490" s="72"/>
      <c r="I1490" s="72"/>
      <c r="J1490" s="72"/>
      <c r="K1490" s="75"/>
      <c r="M1490" s="3"/>
      <c r="N1490" s="3"/>
      <c r="O1490" s="86"/>
      <c r="P1490" s="3"/>
      <c r="Q1490" s="67"/>
      <c r="R1490" s="3"/>
      <c r="S1490" s="94"/>
    </row>
    <row r="1491" spans="1:19" s="76" customFormat="1" ht="21" customHeight="1">
      <c r="A1491" s="3"/>
      <c r="B1491" s="3"/>
      <c r="C1491" s="267"/>
      <c r="D1491" s="68"/>
      <c r="E1491" s="69"/>
      <c r="F1491" s="70"/>
      <c r="G1491" s="71"/>
      <c r="H1491" s="72"/>
      <c r="I1491" s="72"/>
      <c r="J1491" s="72"/>
      <c r="K1491" s="75"/>
      <c r="M1491" s="3"/>
      <c r="N1491" s="3"/>
      <c r="O1491" s="86"/>
      <c r="P1491" s="3"/>
      <c r="Q1491" s="67"/>
      <c r="R1491" s="3"/>
      <c r="S1491" s="94"/>
    </row>
    <row r="1492" spans="1:19" s="76" customFormat="1" ht="21" customHeight="1">
      <c r="A1492" s="3"/>
      <c r="B1492" s="3"/>
      <c r="C1492" s="267"/>
      <c r="D1492" s="68"/>
      <c r="E1492" s="69"/>
      <c r="F1492" s="70"/>
      <c r="G1492" s="71"/>
      <c r="H1492" s="72"/>
      <c r="I1492" s="72"/>
      <c r="J1492" s="72"/>
      <c r="K1492" s="75"/>
      <c r="M1492" s="3"/>
      <c r="N1492" s="3"/>
      <c r="O1492" s="86"/>
      <c r="P1492" s="3"/>
      <c r="Q1492" s="67"/>
      <c r="R1492" s="3"/>
      <c r="S1492" s="94"/>
    </row>
    <row r="1493" spans="1:19" s="76" customFormat="1" ht="21" customHeight="1">
      <c r="A1493" s="3"/>
      <c r="B1493" s="3"/>
      <c r="C1493" s="267"/>
      <c r="D1493" s="68"/>
      <c r="E1493" s="69"/>
      <c r="F1493" s="70"/>
      <c r="G1493" s="71"/>
      <c r="H1493" s="72"/>
      <c r="I1493" s="72"/>
      <c r="J1493" s="72"/>
      <c r="K1493" s="75"/>
      <c r="M1493" s="3"/>
      <c r="N1493" s="3"/>
      <c r="O1493" s="86"/>
      <c r="P1493" s="3"/>
      <c r="Q1493" s="67"/>
      <c r="R1493" s="3"/>
      <c r="S1493" s="94"/>
    </row>
    <row r="1494" spans="1:19" s="76" customFormat="1" ht="21" customHeight="1">
      <c r="A1494" s="3"/>
      <c r="B1494" s="3"/>
      <c r="C1494" s="267"/>
      <c r="D1494" s="68"/>
      <c r="E1494" s="69"/>
      <c r="F1494" s="70"/>
      <c r="G1494" s="71"/>
      <c r="H1494" s="72"/>
      <c r="I1494" s="72"/>
      <c r="J1494" s="72"/>
      <c r="K1494" s="75"/>
      <c r="M1494" s="3"/>
      <c r="N1494" s="3"/>
      <c r="O1494" s="86"/>
      <c r="P1494" s="3"/>
      <c r="Q1494" s="67"/>
      <c r="R1494" s="3"/>
      <c r="S1494" s="94"/>
    </row>
    <row r="1495" spans="1:19" s="76" customFormat="1" ht="21" customHeight="1">
      <c r="A1495" s="3"/>
      <c r="B1495" s="3"/>
      <c r="C1495" s="267"/>
      <c r="D1495" s="68"/>
      <c r="E1495" s="69"/>
      <c r="F1495" s="70"/>
      <c r="G1495" s="71"/>
      <c r="H1495" s="72"/>
      <c r="I1495" s="72"/>
      <c r="J1495" s="72"/>
      <c r="K1495" s="75"/>
      <c r="M1495" s="3"/>
      <c r="N1495" s="3"/>
      <c r="O1495" s="86"/>
      <c r="P1495" s="3"/>
      <c r="Q1495" s="67"/>
      <c r="R1495" s="3"/>
      <c r="S1495" s="94"/>
    </row>
    <row r="1496" spans="1:19" s="76" customFormat="1" ht="21" customHeight="1">
      <c r="A1496" s="3"/>
      <c r="B1496" s="3"/>
      <c r="C1496" s="267"/>
      <c r="D1496" s="68"/>
      <c r="E1496" s="69"/>
      <c r="F1496" s="70"/>
      <c r="G1496" s="71"/>
      <c r="H1496" s="72"/>
      <c r="I1496" s="72"/>
      <c r="J1496" s="72"/>
      <c r="K1496" s="75"/>
      <c r="M1496" s="3"/>
      <c r="N1496" s="3"/>
      <c r="O1496" s="86"/>
      <c r="P1496" s="3"/>
      <c r="Q1496" s="67"/>
      <c r="R1496" s="3"/>
      <c r="S1496" s="94"/>
    </row>
    <row r="1497" spans="1:19" s="76" customFormat="1" ht="21" customHeight="1">
      <c r="A1497" s="3"/>
      <c r="B1497" s="3"/>
      <c r="C1497" s="267"/>
      <c r="D1497" s="68"/>
      <c r="E1497" s="69"/>
      <c r="F1497" s="70"/>
      <c r="G1497" s="71"/>
      <c r="H1497" s="72"/>
      <c r="I1497" s="72"/>
      <c r="J1497" s="72"/>
      <c r="K1497" s="75"/>
      <c r="M1497" s="3"/>
      <c r="N1497" s="3"/>
      <c r="O1497" s="86"/>
      <c r="P1497" s="3"/>
      <c r="Q1497" s="67"/>
      <c r="R1497" s="3"/>
      <c r="S1497" s="94"/>
    </row>
    <row r="1498" spans="1:19" s="76" customFormat="1" ht="21" customHeight="1">
      <c r="A1498" s="3"/>
      <c r="B1498" s="3"/>
      <c r="C1498" s="267"/>
      <c r="D1498" s="68"/>
      <c r="E1498" s="69"/>
      <c r="F1498" s="70"/>
      <c r="G1498" s="71"/>
      <c r="H1498" s="72"/>
      <c r="I1498" s="72"/>
      <c r="J1498" s="72"/>
      <c r="K1498" s="75"/>
      <c r="M1498" s="3"/>
      <c r="N1498" s="3"/>
      <c r="O1498" s="86"/>
      <c r="P1498" s="3"/>
      <c r="Q1498" s="67"/>
      <c r="R1498" s="3"/>
      <c r="S1498" s="94"/>
    </row>
    <row r="1499" spans="1:19" s="76" customFormat="1" ht="21" customHeight="1">
      <c r="A1499" s="3"/>
      <c r="B1499" s="3"/>
      <c r="C1499" s="267"/>
      <c r="D1499" s="68"/>
      <c r="E1499" s="69"/>
      <c r="F1499" s="70"/>
      <c r="G1499" s="71"/>
      <c r="H1499" s="72"/>
      <c r="I1499" s="72"/>
      <c r="J1499" s="72"/>
      <c r="K1499" s="75"/>
      <c r="M1499" s="3"/>
      <c r="N1499" s="3"/>
      <c r="O1499" s="86"/>
      <c r="P1499" s="3"/>
      <c r="Q1499" s="67"/>
      <c r="R1499" s="3"/>
      <c r="S1499" s="94"/>
    </row>
    <row r="1500" spans="1:19" s="76" customFormat="1" ht="21" customHeight="1">
      <c r="A1500" s="3"/>
      <c r="B1500" s="3"/>
      <c r="C1500" s="267"/>
      <c r="D1500" s="68"/>
      <c r="E1500" s="69"/>
      <c r="F1500" s="70"/>
      <c r="G1500" s="71"/>
      <c r="H1500" s="72"/>
      <c r="I1500" s="72"/>
      <c r="J1500" s="72"/>
      <c r="K1500" s="75"/>
      <c r="M1500" s="3"/>
      <c r="N1500" s="3"/>
      <c r="O1500" s="86"/>
      <c r="P1500" s="3"/>
      <c r="Q1500" s="67"/>
      <c r="R1500" s="3"/>
      <c r="S1500" s="94"/>
    </row>
    <row r="1501" spans="1:19" s="76" customFormat="1" ht="21" customHeight="1">
      <c r="A1501" s="3"/>
      <c r="B1501" s="3"/>
      <c r="C1501" s="267"/>
      <c r="D1501" s="68"/>
      <c r="E1501" s="69"/>
      <c r="F1501" s="70"/>
      <c r="G1501" s="71"/>
      <c r="H1501" s="72"/>
      <c r="I1501" s="72"/>
      <c r="J1501" s="72"/>
      <c r="K1501" s="75"/>
      <c r="M1501" s="3"/>
      <c r="N1501" s="3"/>
      <c r="O1501" s="86"/>
      <c r="P1501" s="3"/>
      <c r="Q1501" s="67"/>
      <c r="R1501" s="3"/>
      <c r="S1501" s="94"/>
    </row>
    <row r="1502" spans="1:19" s="76" customFormat="1" ht="21" customHeight="1">
      <c r="A1502" s="3"/>
      <c r="B1502" s="3"/>
      <c r="C1502" s="267"/>
      <c r="D1502" s="68"/>
      <c r="E1502" s="69"/>
      <c r="F1502" s="70"/>
      <c r="G1502" s="71"/>
      <c r="H1502" s="72"/>
      <c r="I1502" s="72"/>
      <c r="J1502" s="72"/>
      <c r="K1502" s="75"/>
      <c r="M1502" s="3"/>
      <c r="N1502" s="3"/>
      <c r="O1502" s="86"/>
      <c r="P1502" s="3"/>
      <c r="Q1502" s="67"/>
      <c r="R1502" s="3"/>
      <c r="S1502" s="94"/>
    </row>
    <row r="1503" spans="1:19" s="76" customFormat="1" ht="21" customHeight="1">
      <c r="A1503" s="3"/>
      <c r="B1503" s="3"/>
      <c r="C1503" s="267"/>
      <c r="D1503" s="68"/>
      <c r="E1503" s="69"/>
      <c r="F1503" s="70"/>
      <c r="G1503" s="71"/>
      <c r="H1503" s="72"/>
      <c r="I1503" s="72"/>
      <c r="J1503" s="72"/>
      <c r="K1503" s="75"/>
      <c r="M1503" s="3"/>
      <c r="N1503" s="3"/>
      <c r="O1503" s="86"/>
      <c r="P1503" s="3"/>
      <c r="Q1503" s="67"/>
      <c r="R1503" s="3"/>
      <c r="S1503" s="94"/>
    </row>
    <row r="1504" spans="1:19" s="76" customFormat="1" ht="21" customHeight="1">
      <c r="A1504" s="3"/>
      <c r="B1504" s="3"/>
      <c r="C1504" s="267"/>
      <c r="D1504" s="68"/>
      <c r="E1504" s="69"/>
      <c r="F1504" s="70"/>
      <c r="G1504" s="71"/>
      <c r="H1504" s="72"/>
      <c r="I1504" s="72"/>
      <c r="J1504" s="72"/>
      <c r="K1504" s="75"/>
      <c r="M1504" s="3"/>
      <c r="N1504" s="3"/>
      <c r="O1504" s="86"/>
      <c r="P1504" s="3"/>
      <c r="Q1504" s="67"/>
      <c r="R1504" s="3"/>
      <c r="S1504" s="94"/>
    </row>
    <row r="1505" spans="1:19" s="76" customFormat="1" ht="21" customHeight="1">
      <c r="A1505" s="3"/>
      <c r="B1505" s="3"/>
      <c r="C1505" s="267"/>
      <c r="D1505" s="68"/>
      <c r="E1505" s="69"/>
      <c r="F1505" s="70"/>
      <c r="G1505" s="71"/>
      <c r="H1505" s="72"/>
      <c r="I1505" s="72"/>
      <c r="J1505" s="72"/>
      <c r="K1505" s="75"/>
      <c r="M1505" s="3"/>
      <c r="N1505" s="3"/>
      <c r="O1505" s="86"/>
      <c r="P1505" s="3"/>
      <c r="Q1505" s="67"/>
      <c r="R1505" s="3"/>
      <c r="S1505" s="94"/>
    </row>
    <row r="1506" spans="1:19" s="76" customFormat="1" ht="21" customHeight="1">
      <c r="A1506" s="3"/>
      <c r="B1506" s="3"/>
      <c r="C1506" s="267"/>
      <c r="D1506" s="68"/>
      <c r="E1506" s="69"/>
      <c r="F1506" s="70"/>
      <c r="G1506" s="71"/>
      <c r="H1506" s="72"/>
      <c r="I1506" s="72"/>
      <c r="J1506" s="72"/>
      <c r="K1506" s="75"/>
      <c r="M1506" s="3"/>
      <c r="N1506" s="3"/>
      <c r="O1506" s="86"/>
      <c r="P1506" s="3"/>
      <c r="Q1506" s="67"/>
      <c r="R1506" s="3"/>
      <c r="S1506" s="94"/>
    </row>
    <row r="1507" spans="1:19" s="76" customFormat="1" ht="21" customHeight="1">
      <c r="A1507" s="3"/>
      <c r="B1507" s="3"/>
      <c r="C1507" s="267"/>
      <c r="D1507" s="68"/>
      <c r="E1507" s="69"/>
      <c r="F1507" s="70"/>
      <c r="G1507" s="71"/>
      <c r="H1507" s="72"/>
      <c r="I1507" s="72"/>
      <c r="J1507" s="72"/>
      <c r="K1507" s="75"/>
      <c r="M1507" s="3"/>
      <c r="N1507" s="3"/>
      <c r="O1507" s="86"/>
      <c r="P1507" s="3"/>
      <c r="Q1507" s="67"/>
      <c r="R1507" s="3"/>
      <c r="S1507" s="94"/>
    </row>
    <row r="1508" spans="1:19" s="76" customFormat="1" ht="21" customHeight="1">
      <c r="A1508" s="3"/>
      <c r="B1508" s="3"/>
      <c r="C1508" s="267"/>
      <c r="D1508" s="68"/>
      <c r="E1508" s="69"/>
      <c r="F1508" s="70"/>
      <c r="G1508" s="71"/>
      <c r="H1508" s="72"/>
      <c r="I1508" s="72"/>
      <c r="J1508" s="72"/>
      <c r="K1508" s="75"/>
      <c r="M1508" s="3"/>
      <c r="N1508" s="3"/>
      <c r="O1508" s="86"/>
      <c r="P1508" s="3"/>
      <c r="Q1508" s="67"/>
      <c r="R1508" s="3"/>
      <c r="S1508" s="94"/>
    </row>
    <row r="1509" spans="1:19" s="76" customFormat="1" ht="21" customHeight="1">
      <c r="A1509" s="3"/>
      <c r="B1509" s="3"/>
      <c r="C1509" s="267"/>
      <c r="D1509" s="68"/>
      <c r="E1509" s="69"/>
      <c r="F1509" s="70"/>
      <c r="G1509" s="71"/>
      <c r="H1509" s="72"/>
      <c r="I1509" s="72"/>
      <c r="J1509" s="72"/>
      <c r="K1509" s="75"/>
      <c r="M1509" s="3"/>
      <c r="N1509" s="3"/>
      <c r="O1509" s="86"/>
      <c r="P1509" s="3"/>
      <c r="Q1509" s="67"/>
      <c r="R1509" s="3"/>
      <c r="S1509" s="94"/>
    </row>
    <row r="1510" spans="1:19" s="76" customFormat="1" ht="21" customHeight="1">
      <c r="A1510" s="3"/>
      <c r="B1510" s="3"/>
      <c r="C1510" s="267"/>
      <c r="D1510" s="68"/>
      <c r="E1510" s="69"/>
      <c r="F1510" s="70"/>
      <c r="G1510" s="71"/>
      <c r="H1510" s="72"/>
      <c r="I1510" s="72"/>
      <c r="J1510" s="72"/>
      <c r="K1510" s="75"/>
      <c r="M1510" s="3"/>
      <c r="N1510" s="3"/>
      <c r="O1510" s="86"/>
      <c r="P1510" s="3"/>
      <c r="Q1510" s="67"/>
      <c r="R1510" s="3"/>
      <c r="S1510" s="94"/>
    </row>
    <row r="1511" spans="1:19" s="76" customFormat="1" ht="21" customHeight="1">
      <c r="A1511" s="3"/>
      <c r="B1511" s="3"/>
      <c r="C1511" s="267"/>
      <c r="D1511" s="68"/>
      <c r="E1511" s="69"/>
      <c r="F1511" s="70"/>
      <c r="G1511" s="71"/>
      <c r="H1511" s="72"/>
      <c r="I1511" s="72"/>
      <c r="J1511" s="72"/>
      <c r="K1511" s="75"/>
      <c r="M1511" s="3"/>
      <c r="N1511" s="3"/>
      <c r="O1511" s="86"/>
      <c r="P1511" s="3"/>
      <c r="Q1511" s="67"/>
      <c r="R1511" s="3"/>
      <c r="S1511" s="94"/>
    </row>
    <row r="1512" spans="1:19" s="76" customFormat="1" ht="21" customHeight="1">
      <c r="A1512" s="3"/>
      <c r="B1512" s="3"/>
      <c r="C1512" s="267"/>
      <c r="D1512" s="68"/>
      <c r="E1512" s="69"/>
      <c r="F1512" s="70"/>
      <c r="G1512" s="71"/>
      <c r="H1512" s="72"/>
      <c r="I1512" s="72"/>
      <c r="J1512" s="72"/>
      <c r="K1512" s="75"/>
      <c r="M1512" s="3"/>
      <c r="N1512" s="3"/>
      <c r="O1512" s="86"/>
      <c r="P1512" s="3"/>
      <c r="Q1512" s="67"/>
      <c r="R1512" s="3"/>
      <c r="S1512" s="94"/>
    </row>
    <row r="1513" spans="1:19" s="76" customFormat="1" ht="21" customHeight="1">
      <c r="A1513" s="3"/>
      <c r="B1513" s="3"/>
      <c r="C1513" s="267"/>
      <c r="D1513" s="68"/>
      <c r="E1513" s="69"/>
      <c r="F1513" s="70"/>
      <c r="G1513" s="71"/>
      <c r="H1513" s="72"/>
      <c r="I1513" s="72"/>
      <c r="J1513" s="72"/>
      <c r="K1513" s="75"/>
      <c r="M1513" s="3"/>
      <c r="N1513" s="3"/>
      <c r="O1513" s="86"/>
      <c r="P1513" s="3"/>
      <c r="Q1513" s="67"/>
      <c r="R1513" s="3"/>
      <c r="S1513" s="94"/>
    </row>
    <row r="1514" spans="1:19" s="76" customFormat="1" ht="21" customHeight="1">
      <c r="A1514" s="3"/>
      <c r="B1514" s="3"/>
      <c r="C1514" s="267"/>
      <c r="D1514" s="68"/>
      <c r="E1514" s="69"/>
      <c r="F1514" s="70"/>
      <c r="G1514" s="71"/>
      <c r="H1514" s="72"/>
      <c r="I1514" s="72"/>
      <c r="J1514" s="72"/>
      <c r="K1514" s="75"/>
      <c r="M1514" s="3"/>
      <c r="N1514" s="3"/>
      <c r="O1514" s="86"/>
      <c r="P1514" s="3"/>
      <c r="Q1514" s="67"/>
      <c r="R1514" s="3"/>
      <c r="S1514" s="94"/>
    </row>
    <row r="1515" spans="1:19" s="76" customFormat="1" ht="21" customHeight="1">
      <c r="A1515" s="3"/>
      <c r="B1515" s="3"/>
      <c r="C1515" s="267"/>
      <c r="D1515" s="68"/>
      <c r="E1515" s="69"/>
      <c r="F1515" s="70"/>
      <c r="G1515" s="71"/>
      <c r="H1515" s="72"/>
      <c r="I1515" s="72"/>
      <c r="J1515" s="72"/>
      <c r="K1515" s="75"/>
      <c r="M1515" s="3"/>
      <c r="N1515" s="3"/>
      <c r="O1515" s="86"/>
      <c r="P1515" s="3"/>
      <c r="Q1515" s="67"/>
      <c r="R1515" s="3"/>
      <c r="S1515" s="94"/>
    </row>
    <row r="1516" spans="1:19" s="76" customFormat="1" ht="21" customHeight="1">
      <c r="A1516" s="3"/>
      <c r="B1516" s="3"/>
      <c r="C1516" s="267"/>
      <c r="D1516" s="68"/>
      <c r="E1516" s="69"/>
      <c r="F1516" s="70"/>
      <c r="G1516" s="71"/>
      <c r="H1516" s="72"/>
      <c r="I1516" s="72"/>
      <c r="J1516" s="72"/>
      <c r="K1516" s="75"/>
      <c r="M1516" s="3"/>
      <c r="N1516" s="3"/>
      <c r="O1516" s="86"/>
      <c r="P1516" s="3"/>
      <c r="Q1516" s="67"/>
      <c r="R1516" s="3"/>
      <c r="S1516" s="94"/>
    </row>
    <row r="1517" spans="1:19" s="76" customFormat="1" ht="21" customHeight="1">
      <c r="A1517" s="3"/>
      <c r="B1517" s="3"/>
      <c r="C1517" s="267"/>
      <c r="D1517" s="68"/>
      <c r="E1517" s="69"/>
      <c r="F1517" s="70"/>
      <c r="G1517" s="71"/>
      <c r="H1517" s="72"/>
      <c r="I1517" s="72"/>
      <c r="J1517" s="72"/>
      <c r="K1517" s="75"/>
      <c r="M1517" s="3"/>
      <c r="N1517" s="3"/>
      <c r="O1517" s="86"/>
      <c r="P1517" s="3"/>
      <c r="Q1517" s="67"/>
      <c r="R1517" s="3"/>
      <c r="S1517" s="94"/>
    </row>
    <row r="1518" spans="1:19" s="76" customFormat="1" ht="21" customHeight="1">
      <c r="A1518" s="3"/>
      <c r="B1518" s="3"/>
      <c r="C1518" s="267"/>
      <c r="D1518" s="68"/>
      <c r="E1518" s="69"/>
      <c r="F1518" s="70"/>
      <c r="G1518" s="71"/>
      <c r="H1518" s="72"/>
      <c r="I1518" s="72"/>
      <c r="J1518" s="72"/>
      <c r="K1518" s="75"/>
      <c r="M1518" s="3"/>
      <c r="N1518" s="3"/>
      <c r="O1518" s="86"/>
      <c r="P1518" s="3"/>
      <c r="Q1518" s="67"/>
      <c r="R1518" s="3"/>
      <c r="S1518" s="94"/>
    </row>
    <row r="1519" spans="1:19" s="76" customFormat="1" ht="21" customHeight="1">
      <c r="A1519" s="3"/>
      <c r="B1519" s="3"/>
      <c r="C1519" s="267"/>
      <c r="D1519" s="68"/>
      <c r="E1519" s="69"/>
      <c r="F1519" s="70"/>
      <c r="G1519" s="71"/>
      <c r="H1519" s="72"/>
      <c r="I1519" s="72"/>
      <c r="J1519" s="72"/>
      <c r="K1519" s="75"/>
      <c r="M1519" s="3"/>
      <c r="N1519" s="3"/>
      <c r="O1519" s="86"/>
      <c r="P1519" s="3"/>
      <c r="Q1519" s="67"/>
      <c r="R1519" s="3"/>
      <c r="S1519" s="94"/>
    </row>
    <row r="1520" spans="1:19" s="76" customFormat="1" ht="21" customHeight="1">
      <c r="A1520" s="3"/>
      <c r="B1520" s="3"/>
      <c r="C1520" s="267"/>
      <c r="D1520" s="68"/>
      <c r="E1520" s="69"/>
      <c r="F1520" s="70"/>
      <c r="G1520" s="71"/>
      <c r="H1520" s="72"/>
      <c r="I1520" s="72"/>
      <c r="J1520" s="72"/>
      <c r="K1520" s="75"/>
      <c r="M1520" s="3"/>
      <c r="N1520" s="3"/>
      <c r="O1520" s="86"/>
      <c r="P1520" s="3"/>
      <c r="Q1520" s="67"/>
      <c r="R1520" s="3"/>
      <c r="S1520" s="94"/>
    </row>
    <row r="1521" spans="1:19" s="76" customFormat="1" ht="21" customHeight="1">
      <c r="A1521" s="3"/>
      <c r="B1521" s="3"/>
      <c r="C1521" s="267"/>
      <c r="D1521" s="68"/>
      <c r="E1521" s="69"/>
      <c r="F1521" s="70"/>
      <c r="G1521" s="71"/>
      <c r="H1521" s="72"/>
      <c r="I1521" s="72"/>
      <c r="J1521" s="72"/>
      <c r="K1521" s="75"/>
      <c r="M1521" s="3"/>
      <c r="N1521" s="3"/>
      <c r="O1521" s="86"/>
      <c r="P1521" s="3"/>
      <c r="Q1521" s="67"/>
      <c r="R1521" s="3"/>
      <c r="S1521" s="94"/>
    </row>
    <row r="1522" spans="1:19" s="76" customFormat="1" ht="21" customHeight="1">
      <c r="A1522" s="3"/>
      <c r="B1522" s="3"/>
      <c r="C1522" s="267"/>
      <c r="D1522" s="68"/>
      <c r="E1522" s="69"/>
      <c r="F1522" s="70"/>
      <c r="G1522" s="71"/>
      <c r="H1522" s="72"/>
      <c r="I1522" s="72"/>
      <c r="J1522" s="72"/>
      <c r="K1522" s="75"/>
      <c r="M1522" s="3"/>
      <c r="N1522" s="3"/>
      <c r="O1522" s="86"/>
      <c r="P1522" s="3"/>
      <c r="Q1522" s="67"/>
      <c r="R1522" s="3"/>
      <c r="S1522" s="94"/>
    </row>
    <row r="1523" spans="1:19" s="76" customFormat="1" ht="21" customHeight="1">
      <c r="A1523" s="3"/>
      <c r="B1523" s="3"/>
      <c r="C1523" s="267"/>
      <c r="D1523" s="68"/>
      <c r="E1523" s="69"/>
      <c r="F1523" s="70"/>
      <c r="G1523" s="71"/>
      <c r="H1523" s="72"/>
      <c r="I1523" s="72"/>
      <c r="J1523" s="72"/>
      <c r="K1523" s="75"/>
      <c r="M1523" s="3"/>
      <c r="N1523" s="3"/>
      <c r="O1523" s="86"/>
      <c r="P1523" s="3"/>
      <c r="Q1523" s="67"/>
      <c r="R1523" s="3"/>
      <c r="S1523" s="94"/>
    </row>
    <row r="1524" spans="1:19" s="76" customFormat="1" ht="21" customHeight="1">
      <c r="A1524" s="3"/>
      <c r="B1524" s="3"/>
      <c r="C1524" s="267"/>
      <c r="D1524" s="68"/>
      <c r="E1524" s="69"/>
      <c r="F1524" s="70"/>
      <c r="G1524" s="71"/>
      <c r="H1524" s="72"/>
      <c r="I1524" s="72"/>
      <c r="J1524" s="72"/>
      <c r="K1524" s="75"/>
      <c r="M1524" s="3"/>
      <c r="N1524" s="3"/>
      <c r="O1524" s="86"/>
      <c r="P1524" s="3"/>
      <c r="Q1524" s="67"/>
      <c r="R1524" s="3"/>
      <c r="S1524" s="94"/>
    </row>
    <row r="1525" spans="1:19" s="76" customFormat="1" ht="21" customHeight="1">
      <c r="A1525" s="3"/>
      <c r="B1525" s="3"/>
      <c r="C1525" s="267"/>
      <c r="D1525" s="68"/>
      <c r="E1525" s="69"/>
      <c r="F1525" s="70"/>
      <c r="G1525" s="71"/>
      <c r="H1525" s="72"/>
      <c r="I1525" s="72"/>
      <c r="J1525" s="72"/>
      <c r="K1525" s="75"/>
      <c r="M1525" s="3"/>
      <c r="N1525" s="3"/>
      <c r="O1525" s="86"/>
      <c r="P1525" s="3"/>
      <c r="Q1525" s="67"/>
      <c r="R1525" s="3"/>
      <c r="S1525" s="94"/>
    </row>
    <row r="1526" spans="1:19" s="76" customFormat="1" ht="21" customHeight="1">
      <c r="A1526" s="3"/>
      <c r="B1526" s="3"/>
      <c r="C1526" s="267"/>
      <c r="D1526" s="68"/>
      <c r="E1526" s="69"/>
      <c r="F1526" s="70"/>
      <c r="G1526" s="71"/>
      <c r="H1526" s="72"/>
      <c r="I1526" s="72"/>
      <c r="J1526" s="72"/>
      <c r="K1526" s="75"/>
      <c r="M1526" s="3"/>
      <c r="N1526" s="3"/>
      <c r="O1526" s="86"/>
      <c r="P1526" s="3"/>
      <c r="Q1526" s="67"/>
      <c r="R1526" s="3"/>
      <c r="S1526" s="94"/>
    </row>
    <row r="1527" spans="1:19" s="76" customFormat="1" ht="21" customHeight="1">
      <c r="A1527" s="3"/>
      <c r="B1527" s="3"/>
      <c r="C1527" s="267"/>
      <c r="D1527" s="68"/>
      <c r="E1527" s="69"/>
      <c r="F1527" s="70"/>
      <c r="G1527" s="71"/>
      <c r="H1527" s="72"/>
      <c r="I1527" s="72"/>
      <c r="J1527" s="72"/>
      <c r="K1527" s="75"/>
      <c r="M1527" s="3"/>
      <c r="N1527" s="3"/>
      <c r="O1527" s="86"/>
      <c r="P1527" s="3"/>
      <c r="Q1527" s="67"/>
      <c r="R1527" s="3"/>
      <c r="S1527" s="94"/>
    </row>
    <row r="1528" spans="1:19" s="76" customFormat="1" ht="21" customHeight="1">
      <c r="A1528" s="3"/>
      <c r="B1528" s="3"/>
      <c r="C1528" s="267"/>
      <c r="D1528" s="68"/>
      <c r="E1528" s="69"/>
      <c r="F1528" s="70"/>
      <c r="G1528" s="71"/>
      <c r="H1528" s="72"/>
      <c r="I1528" s="72"/>
      <c r="J1528" s="72"/>
      <c r="K1528" s="75"/>
      <c r="M1528" s="3"/>
      <c r="N1528" s="3"/>
      <c r="O1528" s="86"/>
      <c r="P1528" s="3"/>
      <c r="Q1528" s="67"/>
      <c r="R1528" s="3"/>
      <c r="S1528" s="94"/>
    </row>
    <row r="1529" spans="1:19" s="76" customFormat="1" ht="21" customHeight="1">
      <c r="A1529" s="3"/>
      <c r="B1529" s="3"/>
      <c r="C1529" s="267"/>
      <c r="D1529" s="68"/>
      <c r="E1529" s="69"/>
      <c r="F1529" s="70"/>
      <c r="G1529" s="71"/>
      <c r="H1529" s="72"/>
      <c r="I1529" s="72"/>
      <c r="J1529" s="72"/>
      <c r="K1529" s="75"/>
      <c r="M1529" s="3"/>
      <c r="N1529" s="3"/>
      <c r="O1529" s="86"/>
      <c r="P1529" s="3"/>
      <c r="Q1529" s="67"/>
      <c r="R1529" s="3"/>
      <c r="S1529" s="94"/>
    </row>
    <row r="1530" spans="1:19" s="76" customFormat="1" ht="21" customHeight="1">
      <c r="A1530" s="3"/>
      <c r="B1530" s="3"/>
      <c r="C1530" s="267"/>
      <c r="D1530" s="68"/>
      <c r="E1530" s="69"/>
      <c r="F1530" s="70"/>
      <c r="G1530" s="71"/>
      <c r="H1530" s="72"/>
      <c r="I1530" s="72"/>
      <c r="J1530" s="72"/>
      <c r="K1530" s="75"/>
      <c r="M1530" s="3"/>
      <c r="N1530" s="3"/>
      <c r="O1530" s="86"/>
      <c r="P1530" s="3"/>
      <c r="Q1530" s="67"/>
      <c r="R1530" s="3"/>
      <c r="S1530" s="94"/>
    </row>
    <row r="1531" spans="1:19" s="76" customFormat="1" ht="21" customHeight="1">
      <c r="A1531" s="3"/>
      <c r="B1531" s="3"/>
      <c r="C1531" s="267"/>
      <c r="D1531" s="68"/>
      <c r="E1531" s="69"/>
      <c r="F1531" s="70"/>
      <c r="G1531" s="71"/>
      <c r="H1531" s="72"/>
      <c r="I1531" s="72"/>
      <c r="J1531" s="72"/>
      <c r="K1531" s="75"/>
      <c r="M1531" s="3"/>
      <c r="N1531" s="3"/>
      <c r="O1531" s="86"/>
      <c r="P1531" s="3"/>
      <c r="Q1531" s="67"/>
      <c r="R1531" s="3"/>
      <c r="S1531" s="94"/>
    </row>
    <row r="1532" spans="1:19" s="76" customFormat="1" ht="21" customHeight="1">
      <c r="A1532" s="3"/>
      <c r="B1532" s="3"/>
      <c r="C1532" s="267"/>
      <c r="D1532" s="68"/>
      <c r="E1532" s="69"/>
      <c r="F1532" s="70"/>
      <c r="G1532" s="71"/>
      <c r="H1532" s="72"/>
      <c r="I1532" s="72"/>
      <c r="J1532" s="72"/>
      <c r="K1532" s="75"/>
      <c r="M1532" s="3"/>
      <c r="N1532" s="3"/>
      <c r="O1532" s="86"/>
      <c r="P1532" s="3"/>
      <c r="Q1532" s="67"/>
      <c r="R1532" s="3"/>
      <c r="S1532" s="94"/>
    </row>
    <row r="1533" spans="1:19" s="76" customFormat="1" ht="21" customHeight="1">
      <c r="A1533" s="3"/>
      <c r="B1533" s="3"/>
      <c r="C1533" s="267"/>
      <c r="D1533" s="68"/>
      <c r="E1533" s="69"/>
      <c r="F1533" s="70"/>
      <c r="G1533" s="71"/>
      <c r="H1533" s="72"/>
      <c r="I1533" s="72"/>
      <c r="J1533" s="72"/>
      <c r="K1533" s="75"/>
      <c r="M1533" s="3"/>
      <c r="N1533" s="3"/>
      <c r="O1533" s="86"/>
      <c r="P1533" s="3"/>
      <c r="Q1533" s="67"/>
      <c r="R1533" s="3"/>
      <c r="S1533" s="94"/>
    </row>
    <row r="1534" spans="1:19" s="76" customFormat="1" ht="21" customHeight="1">
      <c r="A1534" s="3"/>
      <c r="B1534" s="3"/>
      <c r="C1534" s="267"/>
      <c r="D1534" s="68"/>
      <c r="E1534" s="69"/>
      <c r="F1534" s="70"/>
      <c r="G1534" s="71"/>
      <c r="H1534" s="72"/>
      <c r="I1534" s="72"/>
      <c r="J1534" s="72"/>
      <c r="K1534" s="75"/>
      <c r="M1534" s="3"/>
      <c r="N1534" s="3"/>
      <c r="O1534" s="86"/>
      <c r="P1534" s="3"/>
      <c r="Q1534" s="67"/>
      <c r="R1534" s="3"/>
      <c r="S1534" s="94"/>
    </row>
    <row r="1535" spans="1:19" s="76" customFormat="1" ht="21" customHeight="1">
      <c r="A1535" s="3"/>
      <c r="B1535" s="3"/>
      <c r="C1535" s="267"/>
      <c r="D1535" s="68"/>
      <c r="E1535" s="69"/>
      <c r="F1535" s="70"/>
      <c r="G1535" s="71"/>
      <c r="H1535" s="72"/>
      <c r="I1535" s="72"/>
      <c r="J1535" s="72"/>
      <c r="K1535" s="75"/>
      <c r="M1535" s="3"/>
      <c r="N1535" s="3"/>
      <c r="O1535" s="86"/>
      <c r="P1535" s="3"/>
      <c r="Q1535" s="67"/>
      <c r="R1535" s="3"/>
      <c r="S1535" s="94"/>
    </row>
    <row r="1536" spans="1:19" s="76" customFormat="1" ht="21" customHeight="1">
      <c r="A1536" s="3"/>
      <c r="B1536" s="3"/>
      <c r="C1536" s="267"/>
      <c r="D1536" s="68"/>
      <c r="E1536" s="69"/>
      <c r="F1536" s="70"/>
      <c r="G1536" s="71"/>
      <c r="H1536" s="72"/>
      <c r="I1536" s="72"/>
      <c r="J1536" s="72"/>
      <c r="K1536" s="75"/>
      <c r="M1536" s="3"/>
      <c r="N1536" s="3"/>
      <c r="O1536" s="86"/>
      <c r="P1536" s="3"/>
      <c r="Q1536" s="67"/>
      <c r="R1536" s="3"/>
      <c r="S1536" s="94"/>
    </row>
    <row r="1537" spans="1:19" s="76" customFormat="1" ht="21" customHeight="1">
      <c r="A1537" s="3"/>
      <c r="B1537" s="3"/>
      <c r="C1537" s="267"/>
      <c r="D1537" s="68"/>
      <c r="E1537" s="69"/>
      <c r="F1537" s="70"/>
      <c r="G1537" s="71"/>
      <c r="H1537" s="72"/>
      <c r="I1537" s="72"/>
      <c r="J1537" s="72"/>
      <c r="K1537" s="75"/>
      <c r="M1537" s="3"/>
      <c r="N1537" s="3"/>
      <c r="O1537" s="86"/>
      <c r="P1537" s="3"/>
      <c r="Q1537" s="67"/>
      <c r="R1537" s="3"/>
      <c r="S1537" s="94"/>
    </row>
    <row r="1538" spans="1:19" s="76" customFormat="1" ht="21" customHeight="1">
      <c r="A1538" s="3"/>
      <c r="B1538" s="3"/>
      <c r="C1538" s="267"/>
      <c r="D1538" s="68"/>
      <c r="E1538" s="69"/>
      <c r="F1538" s="70"/>
      <c r="G1538" s="71"/>
      <c r="H1538" s="72"/>
      <c r="I1538" s="72"/>
      <c r="J1538" s="72"/>
      <c r="K1538" s="75"/>
      <c r="M1538" s="3"/>
      <c r="N1538" s="3"/>
      <c r="O1538" s="86"/>
      <c r="P1538" s="3"/>
      <c r="Q1538" s="67"/>
      <c r="R1538" s="3"/>
      <c r="S1538" s="94"/>
    </row>
    <row r="1539" spans="1:19" s="76" customFormat="1" ht="21" customHeight="1">
      <c r="A1539" s="3"/>
      <c r="B1539" s="3"/>
      <c r="C1539" s="267"/>
      <c r="D1539" s="68"/>
      <c r="E1539" s="69"/>
      <c r="F1539" s="70"/>
      <c r="G1539" s="71"/>
      <c r="H1539" s="72"/>
      <c r="I1539" s="72"/>
      <c r="J1539" s="72"/>
      <c r="K1539" s="75"/>
      <c r="M1539" s="3"/>
      <c r="N1539" s="3"/>
      <c r="O1539" s="86"/>
      <c r="P1539" s="3"/>
      <c r="Q1539" s="67"/>
      <c r="R1539" s="3"/>
      <c r="S1539" s="94"/>
    </row>
    <row r="1540" spans="1:19" s="76" customFormat="1" ht="21" customHeight="1">
      <c r="A1540" s="3"/>
      <c r="B1540" s="3"/>
      <c r="C1540" s="267"/>
      <c r="D1540" s="68"/>
      <c r="E1540" s="69"/>
      <c r="F1540" s="70"/>
      <c r="G1540" s="71"/>
      <c r="H1540" s="72"/>
      <c r="I1540" s="72"/>
      <c r="J1540" s="72"/>
      <c r="K1540" s="75"/>
      <c r="M1540" s="3"/>
      <c r="N1540" s="3"/>
      <c r="O1540" s="86"/>
      <c r="P1540" s="3"/>
      <c r="Q1540" s="67"/>
      <c r="R1540" s="3"/>
      <c r="S1540" s="94"/>
    </row>
    <row r="1541" spans="1:19" s="76" customFormat="1" ht="21" customHeight="1">
      <c r="A1541" s="3"/>
      <c r="B1541" s="3"/>
      <c r="C1541" s="267"/>
      <c r="D1541" s="68"/>
      <c r="E1541" s="69"/>
      <c r="F1541" s="70"/>
      <c r="G1541" s="71"/>
      <c r="H1541" s="72"/>
      <c r="I1541" s="72"/>
      <c r="J1541" s="72"/>
      <c r="K1541" s="75"/>
      <c r="M1541" s="3"/>
      <c r="N1541" s="3"/>
      <c r="O1541" s="86"/>
      <c r="P1541" s="3"/>
      <c r="Q1541" s="67"/>
      <c r="R1541" s="3"/>
      <c r="S1541" s="94"/>
    </row>
    <row r="1542" spans="1:19" s="76" customFormat="1" ht="21" customHeight="1">
      <c r="A1542" s="3"/>
      <c r="B1542" s="3"/>
      <c r="C1542" s="267"/>
      <c r="D1542" s="68"/>
      <c r="E1542" s="69"/>
      <c r="F1542" s="70"/>
      <c r="G1542" s="71"/>
      <c r="H1542" s="72"/>
      <c r="I1542" s="72"/>
      <c r="J1542" s="72"/>
      <c r="K1542" s="75"/>
      <c r="M1542" s="3"/>
      <c r="N1542" s="3"/>
      <c r="O1542" s="86"/>
      <c r="P1542" s="3"/>
      <c r="Q1542" s="67"/>
      <c r="R1542" s="3"/>
      <c r="S1542" s="94"/>
    </row>
    <row r="1543" spans="1:19" s="76" customFormat="1" ht="21" customHeight="1">
      <c r="A1543" s="3"/>
      <c r="B1543" s="3"/>
      <c r="C1543" s="267"/>
      <c r="D1543" s="68"/>
      <c r="E1543" s="69"/>
      <c r="F1543" s="70"/>
      <c r="G1543" s="71"/>
      <c r="H1543" s="72"/>
      <c r="I1543" s="72"/>
      <c r="J1543" s="72"/>
      <c r="K1543" s="75"/>
      <c r="M1543" s="3"/>
      <c r="N1543" s="3"/>
      <c r="O1543" s="86"/>
      <c r="P1543" s="3"/>
      <c r="Q1543" s="67"/>
      <c r="R1543" s="3"/>
      <c r="S1543" s="94"/>
    </row>
    <row r="1544" spans="1:19" s="76" customFormat="1" ht="21" customHeight="1">
      <c r="A1544" s="3"/>
      <c r="B1544" s="3"/>
      <c r="C1544" s="267"/>
      <c r="D1544" s="68"/>
      <c r="E1544" s="69"/>
      <c r="F1544" s="70"/>
      <c r="G1544" s="71"/>
      <c r="H1544" s="72"/>
      <c r="I1544" s="72"/>
      <c r="J1544" s="72"/>
      <c r="K1544" s="75"/>
      <c r="M1544" s="3"/>
      <c r="N1544" s="3"/>
      <c r="O1544" s="86"/>
      <c r="P1544" s="3"/>
      <c r="Q1544" s="67"/>
      <c r="R1544" s="3"/>
      <c r="S1544" s="94"/>
    </row>
    <row r="1545" spans="1:19" s="76" customFormat="1" ht="21" customHeight="1">
      <c r="A1545" s="3"/>
      <c r="B1545" s="3"/>
      <c r="C1545" s="267"/>
      <c r="D1545" s="68"/>
      <c r="E1545" s="69"/>
      <c r="F1545" s="70"/>
      <c r="G1545" s="71"/>
      <c r="H1545" s="72"/>
      <c r="I1545" s="72"/>
      <c r="J1545" s="72"/>
      <c r="K1545" s="75"/>
      <c r="M1545" s="3"/>
      <c r="N1545" s="3"/>
      <c r="O1545" s="86"/>
      <c r="P1545" s="3"/>
      <c r="Q1545" s="67"/>
      <c r="R1545" s="3"/>
      <c r="S1545" s="94"/>
    </row>
    <row r="1546" spans="1:19" s="76" customFormat="1" ht="21" customHeight="1">
      <c r="A1546" s="3"/>
      <c r="B1546" s="3"/>
      <c r="C1546" s="267"/>
      <c r="D1546" s="68"/>
      <c r="E1546" s="69"/>
      <c r="F1546" s="70"/>
      <c r="G1546" s="71"/>
      <c r="H1546" s="72"/>
      <c r="I1546" s="72"/>
      <c r="J1546" s="72"/>
      <c r="K1546" s="75"/>
      <c r="M1546" s="3"/>
      <c r="N1546" s="3"/>
      <c r="O1546" s="86"/>
      <c r="P1546" s="3"/>
      <c r="Q1546" s="67"/>
      <c r="R1546" s="3"/>
      <c r="S1546" s="94"/>
    </row>
    <row r="1547" spans="1:19" s="76" customFormat="1" ht="21" customHeight="1">
      <c r="A1547" s="3"/>
      <c r="B1547" s="3"/>
      <c r="C1547" s="267"/>
      <c r="D1547" s="68"/>
      <c r="E1547" s="69"/>
      <c r="F1547" s="70"/>
      <c r="G1547" s="71"/>
      <c r="H1547" s="72"/>
      <c r="I1547" s="72"/>
      <c r="J1547" s="72"/>
      <c r="K1547" s="75"/>
      <c r="M1547" s="3"/>
      <c r="N1547" s="3"/>
      <c r="O1547" s="86"/>
      <c r="P1547" s="3"/>
      <c r="Q1547" s="67"/>
      <c r="R1547" s="3"/>
      <c r="S1547" s="94"/>
    </row>
    <row r="1548" spans="1:19" s="76" customFormat="1" ht="21" customHeight="1">
      <c r="A1548" s="3"/>
      <c r="B1548" s="3"/>
      <c r="C1548" s="267"/>
      <c r="D1548" s="68"/>
      <c r="E1548" s="69"/>
      <c r="F1548" s="70"/>
      <c r="G1548" s="71"/>
      <c r="H1548" s="72"/>
      <c r="I1548" s="72"/>
      <c r="J1548" s="72"/>
      <c r="K1548" s="75"/>
      <c r="M1548" s="3"/>
      <c r="N1548" s="3"/>
      <c r="O1548" s="86"/>
      <c r="P1548" s="3"/>
      <c r="Q1548" s="67"/>
      <c r="R1548" s="3"/>
      <c r="S1548" s="94"/>
    </row>
    <row r="1549" spans="1:19" s="76" customFormat="1" ht="21" customHeight="1">
      <c r="A1549" s="3"/>
      <c r="B1549" s="3"/>
      <c r="C1549" s="267"/>
      <c r="D1549" s="68"/>
      <c r="E1549" s="69"/>
      <c r="F1549" s="70"/>
      <c r="G1549" s="71"/>
      <c r="H1549" s="72"/>
      <c r="I1549" s="72"/>
      <c r="J1549" s="72"/>
      <c r="K1549" s="75"/>
      <c r="M1549" s="3"/>
      <c r="N1549" s="3"/>
      <c r="O1549" s="86"/>
      <c r="P1549" s="3"/>
      <c r="Q1549" s="67"/>
      <c r="R1549" s="3"/>
      <c r="S1549" s="94"/>
    </row>
    <row r="1550" spans="1:19" s="76" customFormat="1" ht="21" customHeight="1">
      <c r="A1550" s="3"/>
      <c r="B1550" s="3"/>
      <c r="C1550" s="267"/>
      <c r="D1550" s="68"/>
      <c r="E1550" s="69"/>
      <c r="F1550" s="70"/>
      <c r="G1550" s="71"/>
      <c r="H1550" s="72"/>
      <c r="I1550" s="72"/>
      <c r="J1550" s="72"/>
      <c r="K1550" s="75"/>
      <c r="M1550" s="3"/>
      <c r="N1550" s="3"/>
      <c r="O1550" s="86"/>
      <c r="P1550" s="3"/>
      <c r="Q1550" s="67"/>
      <c r="R1550" s="3"/>
      <c r="S1550" s="94"/>
    </row>
    <row r="1551" spans="1:19" s="76" customFormat="1" ht="21" customHeight="1">
      <c r="A1551" s="3"/>
      <c r="B1551" s="3"/>
      <c r="C1551" s="267"/>
      <c r="D1551" s="68"/>
      <c r="E1551" s="69"/>
      <c r="F1551" s="70"/>
      <c r="G1551" s="71"/>
      <c r="H1551" s="72"/>
      <c r="I1551" s="72"/>
      <c r="J1551" s="72"/>
      <c r="K1551" s="75"/>
      <c r="M1551" s="3"/>
      <c r="N1551" s="3"/>
      <c r="O1551" s="86"/>
      <c r="P1551" s="3"/>
      <c r="Q1551" s="67"/>
      <c r="R1551" s="3"/>
      <c r="S1551" s="94"/>
    </row>
    <row r="1552" spans="1:19" s="76" customFormat="1" ht="21" customHeight="1">
      <c r="A1552" s="3"/>
      <c r="B1552" s="3"/>
      <c r="C1552" s="267"/>
      <c r="D1552" s="68"/>
      <c r="E1552" s="69"/>
      <c r="F1552" s="70"/>
      <c r="G1552" s="71"/>
      <c r="H1552" s="72"/>
      <c r="I1552" s="72"/>
      <c r="J1552" s="72"/>
      <c r="K1552" s="75"/>
      <c r="M1552" s="3"/>
      <c r="N1552" s="3"/>
      <c r="O1552" s="86"/>
      <c r="P1552" s="3"/>
      <c r="Q1552" s="67"/>
      <c r="R1552" s="3"/>
      <c r="S1552" s="94"/>
    </row>
    <row r="1553" spans="1:19" s="76" customFormat="1" ht="21" customHeight="1">
      <c r="A1553" s="3"/>
      <c r="B1553" s="3"/>
      <c r="C1553" s="267"/>
      <c r="D1553" s="68"/>
      <c r="E1553" s="69"/>
      <c r="F1553" s="70"/>
      <c r="G1553" s="71"/>
      <c r="H1553" s="72"/>
      <c r="I1553" s="72"/>
      <c r="J1553" s="72"/>
      <c r="K1553" s="75"/>
      <c r="M1553" s="3"/>
      <c r="N1553" s="3"/>
      <c r="O1553" s="86"/>
      <c r="P1553" s="3"/>
      <c r="Q1553" s="67"/>
      <c r="R1553" s="3"/>
      <c r="S1553" s="94"/>
    </row>
    <row r="1554" spans="1:19" s="76" customFormat="1" ht="21" customHeight="1">
      <c r="A1554" s="3"/>
      <c r="B1554" s="3"/>
      <c r="C1554" s="267"/>
      <c r="D1554" s="68"/>
      <c r="E1554" s="69"/>
      <c r="F1554" s="70"/>
      <c r="G1554" s="71"/>
      <c r="H1554" s="72"/>
      <c r="I1554" s="72"/>
      <c r="J1554" s="72"/>
      <c r="K1554" s="75"/>
      <c r="M1554" s="3"/>
      <c r="N1554" s="3"/>
      <c r="O1554" s="86"/>
      <c r="P1554" s="3"/>
      <c r="Q1554" s="67"/>
      <c r="R1554" s="3"/>
      <c r="S1554" s="94"/>
    </row>
    <row r="1555" spans="1:19" s="76" customFormat="1" ht="21" customHeight="1">
      <c r="A1555" s="3"/>
      <c r="B1555" s="3"/>
      <c r="C1555" s="267"/>
      <c r="D1555" s="68"/>
      <c r="E1555" s="69"/>
      <c r="F1555" s="70"/>
      <c r="G1555" s="71"/>
      <c r="H1555" s="72"/>
      <c r="I1555" s="72"/>
      <c r="J1555" s="72"/>
      <c r="K1555" s="75"/>
      <c r="M1555" s="3"/>
      <c r="N1555" s="3"/>
      <c r="O1555" s="86"/>
      <c r="P1555" s="3"/>
      <c r="Q1555" s="67"/>
      <c r="R1555" s="3"/>
      <c r="S1555" s="94"/>
    </row>
    <row r="1556" spans="1:19" s="76" customFormat="1" ht="21" customHeight="1">
      <c r="A1556" s="3"/>
      <c r="B1556" s="3"/>
      <c r="C1556" s="267"/>
      <c r="D1556" s="68"/>
      <c r="E1556" s="69"/>
      <c r="F1556" s="70"/>
      <c r="G1556" s="71"/>
      <c r="H1556" s="72"/>
      <c r="I1556" s="72"/>
      <c r="J1556" s="72"/>
      <c r="K1556" s="75"/>
      <c r="M1556" s="3"/>
      <c r="N1556" s="3"/>
      <c r="O1556" s="86"/>
      <c r="P1556" s="3"/>
      <c r="Q1556" s="67"/>
      <c r="R1556" s="3"/>
      <c r="S1556" s="94"/>
    </row>
    <row r="1557" spans="1:19" s="76" customFormat="1" ht="21" customHeight="1">
      <c r="A1557" s="3"/>
      <c r="B1557" s="3"/>
      <c r="C1557" s="267"/>
      <c r="D1557" s="68"/>
      <c r="E1557" s="69"/>
      <c r="F1557" s="70"/>
      <c r="G1557" s="71"/>
      <c r="H1557" s="72"/>
      <c r="I1557" s="72"/>
      <c r="J1557" s="72"/>
      <c r="K1557" s="75"/>
      <c r="M1557" s="3"/>
      <c r="N1557" s="3"/>
      <c r="O1557" s="86"/>
      <c r="P1557" s="3"/>
      <c r="Q1557" s="67"/>
      <c r="R1557" s="3"/>
      <c r="S1557" s="94"/>
    </row>
    <row r="1558" spans="1:19" s="76" customFormat="1" ht="21" customHeight="1">
      <c r="A1558" s="3"/>
      <c r="B1558" s="3"/>
      <c r="C1558" s="267"/>
      <c r="D1558" s="68"/>
      <c r="E1558" s="69"/>
      <c r="F1558" s="70"/>
      <c r="G1558" s="71"/>
      <c r="H1558" s="72"/>
      <c r="I1558" s="72"/>
      <c r="J1558" s="72"/>
      <c r="K1558" s="75"/>
      <c r="M1558" s="3"/>
      <c r="N1558" s="3"/>
      <c r="O1558" s="86"/>
      <c r="P1558" s="3"/>
      <c r="Q1558" s="67"/>
      <c r="R1558" s="3"/>
      <c r="S1558" s="94"/>
    </row>
    <row r="1559" spans="1:19" s="76" customFormat="1" ht="21" customHeight="1">
      <c r="A1559" s="3"/>
      <c r="B1559" s="3"/>
      <c r="C1559" s="267"/>
      <c r="D1559" s="68"/>
      <c r="E1559" s="69"/>
      <c r="F1559" s="70"/>
      <c r="G1559" s="71"/>
      <c r="H1559" s="72"/>
      <c r="I1559" s="72"/>
      <c r="J1559" s="72"/>
      <c r="K1559" s="75"/>
      <c r="M1559" s="3"/>
      <c r="N1559" s="3"/>
      <c r="O1559" s="86"/>
      <c r="P1559" s="3"/>
      <c r="Q1559" s="67"/>
      <c r="R1559" s="3"/>
      <c r="S1559" s="94"/>
    </row>
    <row r="1560" spans="1:19" s="76" customFormat="1" ht="21" customHeight="1">
      <c r="A1560" s="3"/>
      <c r="B1560" s="3"/>
      <c r="C1560" s="267"/>
      <c r="D1560" s="68"/>
      <c r="E1560" s="69"/>
      <c r="F1560" s="70"/>
      <c r="G1560" s="71"/>
      <c r="H1560" s="72"/>
      <c r="I1560" s="72"/>
      <c r="J1560" s="72"/>
      <c r="K1560" s="75"/>
      <c r="M1560" s="3"/>
      <c r="N1560" s="3"/>
      <c r="O1560" s="86"/>
      <c r="P1560" s="3"/>
      <c r="Q1560" s="67"/>
      <c r="R1560" s="3"/>
      <c r="S1560" s="94"/>
    </row>
    <row r="1561" spans="1:19" s="76" customFormat="1" ht="21" customHeight="1">
      <c r="A1561" s="3"/>
      <c r="B1561" s="3"/>
      <c r="C1561" s="267"/>
      <c r="D1561" s="68"/>
      <c r="E1561" s="69"/>
      <c r="F1561" s="70"/>
      <c r="G1561" s="71"/>
      <c r="H1561" s="72"/>
      <c r="I1561" s="72"/>
      <c r="J1561" s="72"/>
      <c r="K1561" s="75"/>
      <c r="M1561" s="3"/>
      <c r="N1561" s="3"/>
      <c r="O1561" s="86"/>
      <c r="P1561" s="3"/>
      <c r="Q1561" s="67"/>
      <c r="R1561" s="3"/>
      <c r="S1561" s="94"/>
    </row>
    <row r="1562" spans="1:19" s="76" customFormat="1" ht="21" customHeight="1">
      <c r="A1562" s="3"/>
      <c r="B1562" s="3"/>
      <c r="C1562" s="267"/>
      <c r="D1562" s="68"/>
      <c r="E1562" s="69"/>
      <c r="F1562" s="70"/>
      <c r="G1562" s="71"/>
      <c r="H1562" s="72"/>
      <c r="I1562" s="72"/>
      <c r="J1562" s="72"/>
      <c r="K1562" s="75"/>
      <c r="M1562" s="3"/>
      <c r="N1562" s="3"/>
      <c r="O1562" s="86"/>
      <c r="P1562" s="3"/>
      <c r="Q1562" s="67"/>
      <c r="R1562" s="3"/>
      <c r="S1562" s="94"/>
    </row>
    <row r="1563" spans="1:19" s="76" customFormat="1" ht="21" customHeight="1">
      <c r="A1563" s="3"/>
      <c r="B1563" s="3"/>
      <c r="C1563" s="267"/>
      <c r="D1563" s="68"/>
      <c r="E1563" s="69"/>
      <c r="F1563" s="70"/>
      <c r="G1563" s="71"/>
      <c r="H1563" s="72"/>
      <c r="I1563" s="72"/>
      <c r="J1563" s="72"/>
      <c r="K1563" s="75"/>
      <c r="M1563" s="3"/>
      <c r="N1563" s="3"/>
      <c r="O1563" s="86"/>
      <c r="P1563" s="3"/>
      <c r="Q1563" s="67"/>
      <c r="R1563" s="3"/>
      <c r="S1563" s="94"/>
    </row>
    <row r="1564" spans="1:19" s="76" customFormat="1" ht="21" customHeight="1">
      <c r="A1564" s="3"/>
      <c r="B1564" s="3"/>
      <c r="C1564" s="267"/>
      <c r="D1564" s="68"/>
      <c r="E1564" s="69"/>
      <c r="F1564" s="70"/>
      <c r="G1564" s="71"/>
      <c r="H1564" s="72"/>
      <c r="I1564" s="72"/>
      <c r="J1564" s="72"/>
      <c r="K1564" s="75"/>
      <c r="M1564" s="3"/>
      <c r="N1564" s="3"/>
      <c r="O1564" s="86"/>
      <c r="P1564" s="3"/>
      <c r="Q1564" s="67"/>
      <c r="R1564" s="3"/>
      <c r="S1564" s="94"/>
    </row>
    <row r="1565" spans="1:19" s="76" customFormat="1" ht="21" customHeight="1">
      <c r="A1565" s="3"/>
      <c r="B1565" s="3"/>
      <c r="C1565" s="267"/>
      <c r="D1565" s="68"/>
      <c r="E1565" s="69"/>
      <c r="F1565" s="70"/>
      <c r="G1565" s="71"/>
      <c r="H1565" s="72"/>
      <c r="I1565" s="72"/>
      <c r="J1565" s="72"/>
      <c r="K1565" s="75"/>
      <c r="M1565" s="3"/>
      <c r="N1565" s="3"/>
      <c r="O1565" s="86"/>
      <c r="P1565" s="3"/>
      <c r="Q1565" s="67"/>
      <c r="R1565" s="3"/>
      <c r="S1565" s="94"/>
    </row>
    <row r="1566" spans="1:19" s="76" customFormat="1" ht="21" customHeight="1">
      <c r="A1566" s="3"/>
      <c r="B1566" s="3"/>
      <c r="C1566" s="267"/>
      <c r="D1566" s="68"/>
      <c r="E1566" s="69"/>
      <c r="F1566" s="70"/>
      <c r="G1566" s="71"/>
      <c r="H1566" s="72"/>
      <c r="I1566" s="72"/>
      <c r="J1566" s="72"/>
      <c r="K1566" s="75"/>
      <c r="M1566" s="3"/>
      <c r="N1566" s="3"/>
      <c r="O1566" s="86"/>
      <c r="P1566" s="3"/>
      <c r="Q1566" s="67"/>
      <c r="R1566" s="3"/>
      <c r="S1566" s="94"/>
    </row>
    <row r="1567" spans="1:19" s="76" customFormat="1" ht="21" customHeight="1">
      <c r="A1567" s="3"/>
      <c r="B1567" s="3"/>
      <c r="C1567" s="267"/>
      <c r="D1567" s="68"/>
      <c r="E1567" s="69"/>
      <c r="F1567" s="70"/>
      <c r="G1567" s="71"/>
      <c r="H1567" s="72"/>
      <c r="I1567" s="72"/>
      <c r="J1567" s="72"/>
      <c r="K1567" s="75"/>
      <c r="M1567" s="3"/>
      <c r="N1567" s="3"/>
      <c r="O1567" s="86"/>
      <c r="P1567" s="3"/>
      <c r="Q1567" s="67"/>
      <c r="R1567" s="3"/>
      <c r="S1567" s="94"/>
    </row>
    <row r="1568" spans="1:19" s="76" customFormat="1" ht="21" customHeight="1">
      <c r="A1568" s="3"/>
      <c r="B1568" s="3"/>
      <c r="C1568" s="267"/>
      <c r="D1568" s="68"/>
      <c r="E1568" s="69"/>
      <c r="F1568" s="70"/>
      <c r="G1568" s="71"/>
      <c r="H1568" s="72"/>
      <c r="I1568" s="72"/>
      <c r="J1568" s="72"/>
      <c r="K1568" s="75"/>
      <c r="M1568" s="3"/>
      <c r="N1568" s="3"/>
      <c r="O1568" s="86"/>
      <c r="P1568" s="3"/>
      <c r="Q1568" s="67"/>
      <c r="R1568" s="3"/>
      <c r="S1568" s="94"/>
    </row>
    <row r="1569" spans="1:19" s="76" customFormat="1" ht="21" customHeight="1">
      <c r="A1569" s="3"/>
      <c r="B1569" s="3"/>
      <c r="C1569" s="267"/>
      <c r="D1569" s="68"/>
      <c r="E1569" s="69"/>
      <c r="F1569" s="70"/>
      <c r="G1569" s="71"/>
      <c r="H1569" s="72"/>
      <c r="I1569" s="72"/>
      <c r="J1569" s="72"/>
      <c r="K1569" s="75"/>
      <c r="M1569" s="3"/>
      <c r="N1569" s="3"/>
      <c r="O1569" s="86"/>
      <c r="P1569" s="3"/>
      <c r="Q1569" s="67"/>
      <c r="R1569" s="3"/>
      <c r="S1569" s="94"/>
    </row>
    <row r="1570" spans="1:19" s="76" customFormat="1" ht="21" customHeight="1">
      <c r="A1570" s="3"/>
      <c r="B1570" s="3"/>
      <c r="C1570" s="267"/>
      <c r="D1570" s="68"/>
      <c r="E1570" s="69"/>
      <c r="F1570" s="70"/>
      <c r="G1570" s="71"/>
      <c r="H1570" s="72"/>
      <c r="I1570" s="72"/>
      <c r="J1570" s="72"/>
      <c r="K1570" s="75"/>
      <c r="M1570" s="3"/>
      <c r="N1570" s="3"/>
      <c r="O1570" s="86"/>
      <c r="P1570" s="3"/>
      <c r="Q1570" s="67"/>
      <c r="R1570" s="3"/>
      <c r="S1570" s="94"/>
    </row>
    <row r="1571" spans="1:19" s="76" customFormat="1" ht="21" customHeight="1">
      <c r="A1571" s="3"/>
      <c r="B1571" s="3"/>
      <c r="C1571" s="267"/>
      <c r="D1571" s="68"/>
      <c r="E1571" s="69"/>
      <c r="F1571" s="70"/>
      <c r="G1571" s="71"/>
      <c r="H1571" s="72"/>
      <c r="I1571" s="72"/>
      <c r="J1571" s="72"/>
      <c r="K1571" s="75"/>
      <c r="M1571" s="3"/>
      <c r="N1571" s="3"/>
      <c r="O1571" s="86"/>
      <c r="P1571" s="3"/>
      <c r="Q1571" s="67"/>
      <c r="R1571" s="3"/>
      <c r="S1571" s="94"/>
    </row>
    <row r="1572" spans="1:19" s="76" customFormat="1" ht="21" customHeight="1">
      <c r="A1572" s="3"/>
      <c r="B1572" s="3"/>
      <c r="C1572" s="267"/>
      <c r="D1572" s="68"/>
      <c r="E1572" s="69"/>
      <c r="F1572" s="70"/>
      <c r="G1572" s="71"/>
      <c r="H1572" s="72"/>
      <c r="I1572" s="72"/>
      <c r="J1572" s="72"/>
      <c r="K1572" s="75"/>
      <c r="M1572" s="3"/>
      <c r="N1572" s="3"/>
      <c r="O1572" s="86"/>
      <c r="P1572" s="3"/>
      <c r="Q1572" s="67"/>
      <c r="R1572" s="3"/>
      <c r="S1572" s="94"/>
    </row>
    <row r="1573" spans="1:19" s="76" customFormat="1" ht="21" customHeight="1">
      <c r="A1573" s="3"/>
      <c r="B1573" s="3"/>
      <c r="C1573" s="267"/>
      <c r="D1573" s="68"/>
      <c r="E1573" s="69"/>
      <c r="F1573" s="70"/>
      <c r="G1573" s="71"/>
      <c r="H1573" s="72"/>
      <c r="I1573" s="72"/>
      <c r="J1573" s="72"/>
      <c r="K1573" s="75"/>
      <c r="M1573" s="3"/>
      <c r="N1573" s="3"/>
      <c r="O1573" s="86"/>
      <c r="P1573" s="3"/>
      <c r="Q1573" s="67"/>
      <c r="R1573" s="3"/>
      <c r="S1573" s="94"/>
    </row>
    <row r="1574" spans="1:19" s="76" customFormat="1" ht="21" customHeight="1">
      <c r="A1574" s="3"/>
      <c r="B1574" s="3"/>
      <c r="C1574" s="267"/>
      <c r="D1574" s="68"/>
      <c r="E1574" s="69"/>
      <c r="F1574" s="70"/>
      <c r="G1574" s="71"/>
      <c r="H1574" s="72"/>
      <c r="I1574" s="72"/>
      <c r="J1574" s="72"/>
      <c r="K1574" s="75"/>
      <c r="M1574" s="3"/>
      <c r="N1574" s="3"/>
      <c r="O1574" s="86"/>
      <c r="P1574" s="3"/>
      <c r="Q1574" s="67"/>
      <c r="R1574" s="3"/>
      <c r="S1574" s="94"/>
    </row>
    <row r="1575" spans="1:19" s="76" customFormat="1" ht="21" customHeight="1">
      <c r="A1575" s="3"/>
      <c r="B1575" s="3"/>
      <c r="C1575" s="267"/>
      <c r="D1575" s="68"/>
      <c r="E1575" s="69"/>
      <c r="F1575" s="70"/>
      <c r="G1575" s="71"/>
      <c r="H1575" s="72"/>
      <c r="I1575" s="72"/>
      <c r="J1575" s="72"/>
      <c r="K1575" s="75"/>
      <c r="M1575" s="3"/>
      <c r="N1575" s="3"/>
      <c r="O1575" s="86"/>
      <c r="P1575" s="3"/>
      <c r="Q1575" s="67"/>
      <c r="R1575" s="3"/>
      <c r="S1575" s="94"/>
    </row>
    <row r="1576" spans="1:19" s="76" customFormat="1" ht="21" customHeight="1">
      <c r="A1576" s="3"/>
      <c r="B1576" s="3"/>
      <c r="C1576" s="267"/>
      <c r="D1576" s="68"/>
      <c r="E1576" s="69"/>
      <c r="F1576" s="70"/>
      <c r="G1576" s="71"/>
      <c r="H1576" s="72"/>
      <c r="I1576" s="72"/>
      <c r="J1576" s="72"/>
      <c r="K1576" s="75"/>
      <c r="M1576" s="3"/>
      <c r="N1576" s="3"/>
      <c r="O1576" s="86"/>
      <c r="P1576" s="3"/>
      <c r="Q1576" s="67"/>
      <c r="R1576" s="3"/>
      <c r="S1576" s="94"/>
    </row>
    <row r="1577" spans="1:19" s="76" customFormat="1" ht="21" customHeight="1">
      <c r="A1577" s="3"/>
      <c r="B1577" s="3"/>
      <c r="C1577" s="267"/>
      <c r="D1577" s="68"/>
      <c r="E1577" s="69"/>
      <c r="F1577" s="70"/>
      <c r="G1577" s="71"/>
      <c r="H1577" s="72"/>
      <c r="I1577" s="72"/>
      <c r="J1577" s="72"/>
      <c r="K1577" s="75"/>
      <c r="M1577" s="3"/>
      <c r="N1577" s="3"/>
      <c r="O1577" s="86"/>
      <c r="P1577" s="3"/>
      <c r="Q1577" s="67"/>
      <c r="R1577" s="3"/>
      <c r="S1577" s="94"/>
    </row>
    <row r="1578" spans="1:19" s="76" customFormat="1" ht="21" customHeight="1">
      <c r="A1578" s="3"/>
      <c r="B1578" s="3"/>
      <c r="C1578" s="267"/>
      <c r="D1578" s="68"/>
      <c r="E1578" s="69"/>
      <c r="F1578" s="70"/>
      <c r="G1578" s="71"/>
      <c r="H1578" s="72"/>
      <c r="I1578" s="72"/>
      <c r="J1578" s="72"/>
      <c r="K1578" s="75"/>
      <c r="M1578" s="3"/>
      <c r="N1578" s="3"/>
      <c r="O1578" s="86"/>
      <c r="P1578" s="3"/>
      <c r="Q1578" s="67"/>
      <c r="R1578" s="3"/>
      <c r="S1578" s="94"/>
    </row>
    <row r="1579" spans="1:19" s="76" customFormat="1" ht="21" customHeight="1">
      <c r="A1579" s="3"/>
      <c r="B1579" s="3"/>
      <c r="C1579" s="267"/>
      <c r="D1579" s="68"/>
      <c r="E1579" s="69"/>
      <c r="F1579" s="70"/>
      <c r="G1579" s="71"/>
      <c r="H1579" s="72"/>
      <c r="I1579" s="72"/>
      <c r="J1579" s="72"/>
      <c r="K1579" s="75"/>
      <c r="M1579" s="3"/>
      <c r="N1579" s="3"/>
      <c r="O1579" s="86"/>
      <c r="P1579" s="3"/>
      <c r="Q1579" s="67"/>
      <c r="R1579" s="3"/>
      <c r="S1579" s="94"/>
    </row>
    <row r="1580" spans="1:19" s="76" customFormat="1" ht="21" customHeight="1">
      <c r="A1580" s="3"/>
      <c r="B1580" s="3"/>
      <c r="C1580" s="267"/>
      <c r="D1580" s="68"/>
      <c r="E1580" s="69"/>
      <c r="F1580" s="70"/>
      <c r="G1580" s="71"/>
      <c r="H1580" s="72"/>
      <c r="I1580" s="72"/>
      <c r="J1580" s="72"/>
      <c r="K1580" s="75"/>
      <c r="M1580" s="3"/>
      <c r="N1580" s="3"/>
      <c r="O1580" s="86"/>
      <c r="P1580" s="3"/>
      <c r="Q1580" s="67"/>
      <c r="R1580" s="3"/>
      <c r="S1580" s="94"/>
    </row>
    <row r="1581" spans="1:19" s="76" customFormat="1" ht="21" customHeight="1">
      <c r="A1581" s="3"/>
      <c r="B1581" s="3"/>
      <c r="C1581" s="267"/>
      <c r="D1581" s="68"/>
      <c r="E1581" s="69"/>
      <c r="F1581" s="70"/>
      <c r="G1581" s="71"/>
      <c r="H1581" s="72"/>
      <c r="I1581" s="72"/>
      <c r="J1581" s="72"/>
      <c r="K1581" s="75"/>
      <c r="M1581" s="3"/>
      <c r="N1581" s="3"/>
      <c r="O1581" s="86"/>
      <c r="P1581" s="3"/>
      <c r="Q1581" s="67"/>
      <c r="R1581" s="3"/>
      <c r="S1581" s="94"/>
    </row>
    <row r="1582" spans="1:19" s="76" customFormat="1" ht="21" customHeight="1">
      <c r="A1582" s="3"/>
      <c r="B1582" s="3"/>
      <c r="C1582" s="267"/>
      <c r="D1582" s="68"/>
      <c r="E1582" s="69"/>
      <c r="F1582" s="70"/>
      <c r="G1582" s="71"/>
      <c r="H1582" s="72"/>
      <c r="I1582" s="72"/>
      <c r="J1582" s="72"/>
      <c r="K1582" s="75"/>
      <c r="M1582" s="3"/>
      <c r="N1582" s="3"/>
      <c r="O1582" s="86"/>
      <c r="P1582" s="3"/>
      <c r="Q1582" s="67"/>
      <c r="R1582" s="3"/>
      <c r="S1582" s="94"/>
    </row>
    <row r="1583" spans="1:19" s="76" customFormat="1" ht="21" customHeight="1">
      <c r="A1583" s="3"/>
      <c r="B1583" s="3"/>
      <c r="C1583" s="267"/>
      <c r="D1583" s="68"/>
      <c r="E1583" s="69"/>
      <c r="F1583" s="70"/>
      <c r="G1583" s="71"/>
      <c r="H1583" s="72"/>
      <c r="I1583" s="72"/>
      <c r="J1583" s="72"/>
      <c r="K1583" s="75"/>
      <c r="M1583" s="3"/>
      <c r="N1583" s="3"/>
      <c r="O1583" s="86"/>
      <c r="P1583" s="3"/>
      <c r="Q1583" s="67"/>
      <c r="R1583" s="3"/>
      <c r="S1583" s="94"/>
    </row>
    <row r="1584" spans="1:19" s="76" customFormat="1" ht="21" customHeight="1">
      <c r="A1584" s="3"/>
      <c r="B1584" s="3"/>
      <c r="C1584" s="267"/>
      <c r="D1584" s="68"/>
      <c r="E1584" s="69"/>
      <c r="F1584" s="70"/>
      <c r="G1584" s="71"/>
      <c r="H1584" s="72"/>
      <c r="I1584" s="72"/>
      <c r="J1584" s="72"/>
      <c r="K1584" s="75"/>
      <c r="M1584" s="3"/>
      <c r="N1584" s="3"/>
      <c r="O1584" s="86"/>
      <c r="P1584" s="3"/>
      <c r="Q1584" s="67"/>
      <c r="R1584" s="3"/>
      <c r="S1584" s="94"/>
    </row>
    <row r="1585" spans="1:19" s="76" customFormat="1" ht="21" customHeight="1">
      <c r="A1585" s="3"/>
      <c r="B1585" s="3"/>
      <c r="C1585" s="267"/>
      <c r="D1585" s="68"/>
      <c r="E1585" s="69"/>
      <c r="F1585" s="70"/>
      <c r="G1585" s="71"/>
      <c r="H1585" s="72"/>
      <c r="I1585" s="72"/>
      <c r="J1585" s="72"/>
      <c r="K1585" s="75"/>
      <c r="M1585" s="3"/>
      <c r="N1585" s="3"/>
      <c r="O1585" s="86"/>
      <c r="P1585" s="3"/>
      <c r="Q1585" s="67"/>
      <c r="R1585" s="3"/>
      <c r="S1585" s="94"/>
    </row>
    <row r="1586" spans="1:19" s="76" customFormat="1" ht="21" customHeight="1">
      <c r="A1586" s="3"/>
      <c r="B1586" s="3"/>
      <c r="C1586" s="267"/>
      <c r="D1586" s="68"/>
      <c r="E1586" s="69"/>
      <c r="F1586" s="70"/>
      <c r="G1586" s="71"/>
      <c r="H1586" s="72"/>
      <c r="I1586" s="72"/>
      <c r="J1586" s="72"/>
      <c r="K1586" s="75"/>
      <c r="M1586" s="3"/>
      <c r="N1586" s="3"/>
      <c r="O1586" s="86"/>
      <c r="P1586" s="3"/>
      <c r="Q1586" s="67"/>
      <c r="R1586" s="3"/>
      <c r="S1586" s="94"/>
    </row>
    <row r="1587" spans="1:19" s="76" customFormat="1" ht="21" customHeight="1">
      <c r="A1587" s="3"/>
      <c r="B1587" s="3"/>
      <c r="C1587" s="267"/>
      <c r="D1587" s="68"/>
      <c r="E1587" s="69"/>
      <c r="F1587" s="70"/>
      <c r="G1587" s="71"/>
      <c r="H1587" s="72"/>
      <c r="I1587" s="72"/>
      <c r="J1587" s="72"/>
      <c r="K1587" s="75"/>
      <c r="M1587" s="3"/>
      <c r="N1587" s="3"/>
      <c r="O1587" s="86"/>
      <c r="P1587" s="3"/>
      <c r="Q1587" s="67"/>
      <c r="R1587" s="3"/>
      <c r="S1587" s="94"/>
    </row>
    <row r="1588" spans="1:19" s="76" customFormat="1" ht="21" customHeight="1">
      <c r="A1588" s="3"/>
      <c r="B1588" s="3"/>
      <c r="C1588" s="267"/>
      <c r="D1588" s="68"/>
      <c r="E1588" s="69"/>
      <c r="F1588" s="70"/>
      <c r="G1588" s="71"/>
      <c r="H1588" s="72"/>
      <c r="I1588" s="72"/>
      <c r="J1588" s="72"/>
      <c r="K1588" s="75"/>
      <c r="M1588" s="3"/>
      <c r="N1588" s="3"/>
      <c r="O1588" s="86"/>
      <c r="P1588" s="3"/>
      <c r="Q1588" s="67"/>
      <c r="R1588" s="3"/>
      <c r="S1588" s="94"/>
    </row>
    <row r="1589" spans="1:19" s="76" customFormat="1" ht="21" customHeight="1">
      <c r="A1589" s="3"/>
      <c r="B1589" s="3"/>
      <c r="C1589" s="267"/>
      <c r="D1589" s="68"/>
      <c r="E1589" s="69"/>
      <c r="F1589" s="70"/>
      <c r="G1589" s="71"/>
      <c r="H1589" s="72"/>
      <c r="I1589" s="72"/>
      <c r="J1589" s="72"/>
      <c r="K1589" s="75"/>
      <c r="M1589" s="3"/>
      <c r="N1589" s="3"/>
      <c r="O1589" s="86"/>
      <c r="P1589" s="3"/>
      <c r="Q1589" s="67"/>
      <c r="R1589" s="3"/>
      <c r="S1589" s="94"/>
    </row>
    <row r="1590" spans="1:19" s="76" customFormat="1" ht="21" customHeight="1">
      <c r="A1590" s="3"/>
      <c r="B1590" s="3"/>
      <c r="C1590" s="267"/>
      <c r="D1590" s="68"/>
      <c r="E1590" s="69"/>
      <c r="F1590" s="70"/>
      <c r="G1590" s="71"/>
      <c r="H1590" s="72"/>
      <c r="I1590" s="72"/>
      <c r="J1590" s="72"/>
      <c r="K1590" s="75"/>
      <c r="M1590" s="3"/>
      <c r="N1590" s="3"/>
      <c r="O1590" s="86"/>
      <c r="P1590" s="3"/>
      <c r="Q1590" s="67"/>
      <c r="R1590" s="3"/>
      <c r="S1590" s="94"/>
    </row>
    <row r="1591" spans="1:19" s="76" customFormat="1" ht="21" customHeight="1">
      <c r="A1591" s="3"/>
      <c r="B1591" s="3"/>
      <c r="C1591" s="267"/>
      <c r="D1591" s="68"/>
      <c r="E1591" s="69"/>
      <c r="F1591" s="70"/>
      <c r="G1591" s="71"/>
      <c r="H1591" s="72"/>
      <c r="I1591" s="72"/>
      <c r="J1591" s="72"/>
      <c r="K1591" s="75"/>
      <c r="M1591" s="3"/>
      <c r="N1591" s="3"/>
      <c r="O1591" s="86"/>
      <c r="P1591" s="3"/>
      <c r="Q1591" s="67"/>
      <c r="R1591" s="3"/>
      <c r="S1591" s="94"/>
    </row>
    <row r="1592" spans="1:19" s="76" customFormat="1" ht="21" customHeight="1">
      <c r="A1592" s="3"/>
      <c r="B1592" s="3"/>
      <c r="C1592" s="267"/>
      <c r="D1592" s="68"/>
      <c r="E1592" s="69"/>
      <c r="F1592" s="70"/>
      <c r="G1592" s="71"/>
      <c r="H1592" s="72"/>
      <c r="I1592" s="72"/>
      <c r="J1592" s="72"/>
      <c r="K1592" s="75"/>
      <c r="M1592" s="3"/>
      <c r="N1592" s="3"/>
      <c r="O1592" s="86"/>
      <c r="P1592" s="3"/>
      <c r="Q1592" s="67"/>
      <c r="R1592" s="3"/>
      <c r="S1592" s="94"/>
    </row>
    <row r="1593" spans="1:19" s="76" customFormat="1" ht="21" customHeight="1">
      <c r="A1593" s="3"/>
      <c r="B1593" s="3"/>
      <c r="C1593" s="267"/>
      <c r="D1593" s="68"/>
      <c r="E1593" s="69"/>
      <c r="F1593" s="70"/>
      <c r="G1593" s="71"/>
      <c r="H1593" s="72"/>
      <c r="I1593" s="72"/>
      <c r="J1593" s="72"/>
      <c r="K1593" s="75"/>
      <c r="M1593" s="3"/>
      <c r="N1593" s="3"/>
      <c r="O1593" s="86"/>
      <c r="P1593" s="3"/>
      <c r="Q1593" s="67"/>
      <c r="R1593" s="3"/>
      <c r="S1593" s="94"/>
    </row>
    <row r="1594" spans="1:19" s="76" customFormat="1" ht="21" customHeight="1">
      <c r="A1594" s="3"/>
      <c r="B1594" s="3"/>
      <c r="C1594" s="267"/>
      <c r="D1594" s="68"/>
      <c r="E1594" s="69"/>
      <c r="F1594" s="70"/>
      <c r="G1594" s="71"/>
      <c r="H1594" s="72"/>
      <c r="I1594" s="72"/>
      <c r="J1594" s="72"/>
      <c r="K1594" s="75"/>
      <c r="M1594" s="3"/>
      <c r="N1594" s="3"/>
      <c r="O1594" s="86"/>
      <c r="P1594" s="3"/>
      <c r="Q1594" s="67"/>
      <c r="R1594" s="3"/>
      <c r="S1594" s="94"/>
    </row>
    <row r="1595" spans="1:19" s="76" customFormat="1" ht="21" customHeight="1">
      <c r="A1595" s="3"/>
      <c r="B1595" s="3"/>
      <c r="C1595" s="267"/>
      <c r="D1595" s="68"/>
      <c r="E1595" s="69"/>
      <c r="F1595" s="70"/>
      <c r="G1595" s="71"/>
      <c r="H1595" s="72"/>
      <c r="I1595" s="72"/>
      <c r="J1595" s="72"/>
      <c r="K1595" s="75"/>
      <c r="M1595" s="3"/>
      <c r="N1595" s="3"/>
      <c r="O1595" s="86"/>
      <c r="P1595" s="3"/>
      <c r="Q1595" s="67"/>
      <c r="R1595" s="3"/>
      <c r="S1595" s="94"/>
    </row>
    <row r="1596" spans="1:19" s="76" customFormat="1" ht="21" customHeight="1">
      <c r="A1596" s="3"/>
      <c r="B1596" s="3"/>
      <c r="C1596" s="267"/>
      <c r="D1596" s="68"/>
      <c r="E1596" s="69"/>
      <c r="F1596" s="70"/>
      <c r="G1596" s="71"/>
      <c r="H1596" s="72"/>
      <c r="I1596" s="72"/>
      <c r="J1596" s="72"/>
      <c r="K1596" s="75"/>
      <c r="M1596" s="3"/>
      <c r="N1596" s="3"/>
      <c r="O1596" s="86"/>
      <c r="P1596" s="3"/>
      <c r="Q1596" s="67"/>
      <c r="R1596" s="3"/>
      <c r="S1596" s="94"/>
    </row>
    <row r="1597" spans="1:19" s="76" customFormat="1" ht="21" customHeight="1">
      <c r="A1597" s="3"/>
      <c r="B1597" s="3"/>
      <c r="C1597" s="267"/>
      <c r="D1597" s="68"/>
      <c r="E1597" s="69"/>
      <c r="F1597" s="70"/>
      <c r="G1597" s="71"/>
      <c r="H1597" s="72"/>
      <c r="I1597" s="72"/>
      <c r="J1597" s="72"/>
      <c r="K1597" s="75"/>
      <c r="M1597" s="3"/>
      <c r="N1597" s="3"/>
      <c r="O1597" s="86"/>
      <c r="P1597" s="3"/>
      <c r="Q1597" s="67"/>
      <c r="R1597" s="3"/>
      <c r="S1597" s="94"/>
    </row>
    <row r="1598" spans="1:19" s="76" customFormat="1" ht="21" customHeight="1">
      <c r="A1598" s="3"/>
      <c r="B1598" s="3"/>
      <c r="C1598" s="267"/>
      <c r="D1598" s="68"/>
      <c r="E1598" s="69"/>
      <c r="F1598" s="70"/>
      <c r="G1598" s="71"/>
      <c r="H1598" s="72"/>
      <c r="I1598" s="72"/>
      <c r="J1598" s="72"/>
      <c r="K1598" s="75"/>
      <c r="M1598" s="3"/>
      <c r="N1598" s="3"/>
      <c r="O1598" s="86"/>
      <c r="P1598" s="3"/>
      <c r="Q1598" s="67"/>
      <c r="R1598" s="3"/>
      <c r="S1598" s="94"/>
    </row>
    <row r="1599" spans="1:19" s="76" customFormat="1" ht="21" customHeight="1">
      <c r="A1599" s="3"/>
      <c r="B1599" s="3"/>
      <c r="C1599" s="267"/>
      <c r="D1599" s="68"/>
      <c r="E1599" s="69"/>
      <c r="F1599" s="70"/>
      <c r="G1599" s="71"/>
      <c r="H1599" s="72"/>
      <c r="I1599" s="72"/>
      <c r="J1599" s="72"/>
      <c r="K1599" s="75"/>
      <c r="M1599" s="3"/>
      <c r="N1599" s="3"/>
      <c r="O1599" s="86"/>
      <c r="P1599" s="3"/>
      <c r="Q1599" s="67"/>
      <c r="R1599" s="3"/>
      <c r="S1599" s="94"/>
    </row>
    <row r="1600" spans="1:19" s="76" customFormat="1" ht="21" customHeight="1">
      <c r="A1600" s="3"/>
      <c r="B1600" s="3"/>
      <c r="C1600" s="267"/>
      <c r="D1600" s="68"/>
      <c r="E1600" s="69"/>
      <c r="F1600" s="70"/>
      <c r="G1600" s="71"/>
      <c r="H1600" s="72"/>
      <c r="I1600" s="72"/>
      <c r="J1600" s="72"/>
      <c r="K1600" s="75"/>
      <c r="M1600" s="3"/>
      <c r="N1600" s="3"/>
      <c r="O1600" s="86"/>
      <c r="P1600" s="3"/>
      <c r="Q1600" s="67"/>
      <c r="R1600" s="3"/>
      <c r="S1600" s="94"/>
    </row>
    <row r="1601" spans="1:19" s="76" customFormat="1" ht="21" customHeight="1">
      <c r="A1601" s="3"/>
      <c r="B1601" s="3"/>
      <c r="C1601" s="267"/>
      <c r="D1601" s="68"/>
      <c r="E1601" s="69"/>
      <c r="F1601" s="70"/>
      <c r="G1601" s="71"/>
      <c r="H1601" s="72"/>
      <c r="I1601" s="72"/>
      <c r="J1601" s="72"/>
      <c r="K1601" s="75"/>
      <c r="M1601" s="3"/>
      <c r="N1601" s="3"/>
      <c r="O1601" s="86"/>
      <c r="P1601" s="3"/>
      <c r="Q1601" s="67"/>
      <c r="R1601" s="3"/>
      <c r="S1601" s="94"/>
    </row>
    <row r="1602" spans="1:19" s="76" customFormat="1" ht="21" customHeight="1">
      <c r="A1602" s="3"/>
      <c r="B1602" s="3"/>
      <c r="C1602" s="267"/>
      <c r="D1602" s="68"/>
      <c r="E1602" s="69"/>
      <c r="F1602" s="70"/>
      <c r="G1602" s="71"/>
      <c r="H1602" s="72"/>
      <c r="I1602" s="72"/>
      <c r="J1602" s="72"/>
      <c r="K1602" s="75"/>
      <c r="M1602" s="3"/>
      <c r="N1602" s="3"/>
      <c r="O1602" s="86"/>
      <c r="P1602" s="3"/>
      <c r="Q1602" s="67"/>
      <c r="R1602" s="3"/>
      <c r="S1602" s="94"/>
    </row>
    <row r="1603" spans="1:19" s="76" customFormat="1" ht="21" customHeight="1">
      <c r="A1603" s="3"/>
      <c r="B1603" s="3"/>
      <c r="C1603" s="267"/>
      <c r="D1603" s="68"/>
      <c r="E1603" s="69"/>
      <c r="F1603" s="70"/>
      <c r="G1603" s="71"/>
      <c r="H1603" s="72"/>
      <c r="I1603" s="72"/>
      <c r="J1603" s="72"/>
      <c r="K1603" s="75"/>
      <c r="M1603" s="3"/>
      <c r="N1603" s="3"/>
      <c r="O1603" s="86"/>
      <c r="P1603" s="3"/>
      <c r="Q1603" s="67"/>
      <c r="R1603" s="3"/>
      <c r="S1603" s="94"/>
    </row>
    <row r="1604" spans="1:19" s="76" customFormat="1" ht="21" customHeight="1">
      <c r="A1604" s="3"/>
      <c r="B1604" s="3"/>
      <c r="C1604" s="267"/>
      <c r="D1604" s="68"/>
      <c r="E1604" s="69"/>
      <c r="F1604" s="70"/>
      <c r="G1604" s="71"/>
      <c r="H1604" s="72"/>
      <c r="I1604" s="72"/>
      <c r="J1604" s="72"/>
      <c r="K1604" s="75"/>
      <c r="M1604" s="3"/>
      <c r="N1604" s="3"/>
      <c r="O1604" s="86"/>
      <c r="P1604" s="3"/>
      <c r="Q1604" s="67"/>
      <c r="R1604" s="3"/>
      <c r="S1604" s="94"/>
    </row>
    <row r="1605" spans="1:19" s="76" customFormat="1" ht="21" customHeight="1">
      <c r="A1605" s="3"/>
      <c r="B1605" s="3"/>
      <c r="C1605" s="267"/>
      <c r="D1605" s="68"/>
      <c r="E1605" s="69"/>
      <c r="F1605" s="70"/>
      <c r="G1605" s="71"/>
      <c r="H1605" s="72"/>
      <c r="I1605" s="72"/>
      <c r="J1605" s="72"/>
      <c r="K1605" s="75"/>
      <c r="M1605" s="3"/>
      <c r="N1605" s="3"/>
      <c r="O1605" s="86"/>
      <c r="P1605" s="3"/>
      <c r="Q1605" s="67"/>
      <c r="R1605" s="3"/>
      <c r="S1605" s="94"/>
    </row>
    <row r="1606" spans="1:19" s="76" customFormat="1" ht="21" customHeight="1">
      <c r="A1606" s="3"/>
      <c r="B1606" s="3"/>
      <c r="C1606" s="267"/>
      <c r="D1606" s="68"/>
      <c r="E1606" s="69"/>
      <c r="F1606" s="70"/>
      <c r="G1606" s="71"/>
      <c r="H1606" s="72"/>
      <c r="I1606" s="72"/>
      <c r="J1606" s="72"/>
      <c r="K1606" s="75"/>
      <c r="M1606" s="3"/>
      <c r="N1606" s="3"/>
      <c r="O1606" s="86"/>
      <c r="P1606" s="3"/>
      <c r="Q1606" s="67"/>
      <c r="R1606" s="3"/>
      <c r="S1606" s="94"/>
    </row>
    <row r="1607" spans="1:19" s="76" customFormat="1" ht="21" customHeight="1">
      <c r="A1607" s="3"/>
      <c r="B1607" s="3"/>
      <c r="C1607" s="267"/>
      <c r="D1607" s="68"/>
      <c r="E1607" s="69"/>
      <c r="F1607" s="70"/>
      <c r="G1607" s="71"/>
      <c r="H1607" s="72"/>
      <c r="I1607" s="72"/>
      <c r="J1607" s="72"/>
      <c r="K1607" s="75"/>
      <c r="M1607" s="3"/>
      <c r="N1607" s="3"/>
      <c r="O1607" s="86"/>
      <c r="P1607" s="3"/>
      <c r="Q1607" s="67"/>
      <c r="R1607" s="3"/>
      <c r="S1607" s="94"/>
    </row>
    <row r="1608" spans="1:19" s="76" customFormat="1" ht="21" customHeight="1">
      <c r="A1608" s="3"/>
      <c r="B1608" s="3"/>
      <c r="C1608" s="267"/>
      <c r="D1608" s="68"/>
      <c r="E1608" s="69"/>
      <c r="F1608" s="70"/>
      <c r="G1608" s="71"/>
      <c r="H1608" s="72"/>
      <c r="I1608" s="72"/>
      <c r="J1608" s="72"/>
      <c r="K1608" s="75"/>
      <c r="M1608" s="3"/>
      <c r="N1608" s="3"/>
      <c r="O1608" s="86"/>
      <c r="P1608" s="3"/>
      <c r="Q1608" s="67"/>
      <c r="R1608" s="3"/>
      <c r="S1608" s="94"/>
    </row>
    <row r="1609" spans="1:19" s="76" customFormat="1" ht="21" customHeight="1">
      <c r="A1609" s="3"/>
      <c r="B1609" s="3"/>
      <c r="C1609" s="267"/>
      <c r="D1609" s="68"/>
      <c r="E1609" s="69"/>
      <c r="F1609" s="70"/>
      <c r="G1609" s="71"/>
      <c r="H1609" s="72"/>
      <c r="I1609" s="72"/>
      <c r="J1609" s="72"/>
      <c r="K1609" s="75"/>
      <c r="M1609" s="3"/>
      <c r="N1609" s="3"/>
      <c r="O1609" s="86"/>
      <c r="P1609" s="3"/>
      <c r="Q1609" s="67"/>
      <c r="R1609" s="3"/>
      <c r="S1609" s="94"/>
    </row>
    <row r="1610" spans="1:19" s="76" customFormat="1" ht="21" customHeight="1">
      <c r="A1610" s="3"/>
      <c r="B1610" s="3"/>
      <c r="C1610" s="267"/>
      <c r="D1610" s="68"/>
      <c r="E1610" s="69"/>
      <c r="F1610" s="70"/>
      <c r="G1610" s="71"/>
      <c r="H1610" s="72"/>
      <c r="I1610" s="72"/>
      <c r="J1610" s="72"/>
      <c r="K1610" s="75"/>
      <c r="M1610" s="3"/>
      <c r="N1610" s="3"/>
      <c r="O1610" s="86"/>
      <c r="P1610" s="3"/>
      <c r="Q1610" s="67"/>
      <c r="R1610" s="3"/>
      <c r="S1610" s="94"/>
    </row>
    <row r="1611" spans="1:19" s="76" customFormat="1" ht="21" customHeight="1">
      <c r="A1611" s="3"/>
      <c r="B1611" s="3"/>
      <c r="C1611" s="267"/>
      <c r="D1611" s="68"/>
      <c r="E1611" s="69"/>
      <c r="F1611" s="70"/>
      <c r="G1611" s="71"/>
      <c r="H1611" s="72"/>
      <c r="I1611" s="72"/>
      <c r="J1611" s="72"/>
      <c r="K1611" s="75"/>
      <c r="M1611" s="3"/>
      <c r="N1611" s="3"/>
      <c r="O1611" s="86"/>
      <c r="P1611" s="3"/>
      <c r="Q1611" s="67"/>
      <c r="R1611" s="3"/>
      <c r="S1611" s="94"/>
    </row>
    <row r="1612" spans="1:19" s="76" customFormat="1" ht="21" customHeight="1">
      <c r="A1612" s="3"/>
      <c r="B1612" s="3"/>
      <c r="C1612" s="267"/>
      <c r="D1612" s="68"/>
      <c r="E1612" s="69"/>
      <c r="F1612" s="70"/>
      <c r="G1612" s="71"/>
      <c r="H1612" s="72"/>
      <c r="I1612" s="72"/>
      <c r="J1612" s="72"/>
      <c r="K1612" s="75"/>
      <c r="M1612" s="3"/>
      <c r="N1612" s="3"/>
      <c r="O1612" s="86"/>
      <c r="P1612" s="3"/>
      <c r="Q1612" s="67"/>
      <c r="R1612" s="3"/>
      <c r="S1612" s="94"/>
    </row>
    <row r="1613" spans="1:19" s="76" customFormat="1" ht="21" customHeight="1">
      <c r="A1613" s="3"/>
      <c r="B1613" s="3"/>
      <c r="C1613" s="267"/>
      <c r="D1613" s="68"/>
      <c r="E1613" s="69"/>
      <c r="F1613" s="70"/>
      <c r="G1613" s="71"/>
      <c r="H1613" s="72"/>
      <c r="I1613" s="72"/>
      <c r="J1613" s="72"/>
      <c r="K1613" s="75"/>
      <c r="M1613" s="3"/>
      <c r="N1613" s="3"/>
      <c r="O1613" s="86"/>
      <c r="P1613" s="3"/>
      <c r="Q1613" s="67"/>
      <c r="R1613" s="3"/>
      <c r="S1613" s="94"/>
    </row>
    <row r="1614" spans="1:19" s="76" customFormat="1" ht="21" customHeight="1">
      <c r="A1614" s="3"/>
      <c r="B1614" s="3"/>
      <c r="C1614" s="267"/>
      <c r="D1614" s="68"/>
      <c r="E1614" s="69"/>
      <c r="F1614" s="70"/>
      <c r="G1614" s="71"/>
      <c r="H1614" s="72"/>
      <c r="I1614" s="72"/>
      <c r="J1614" s="72"/>
      <c r="K1614" s="75"/>
      <c r="M1614" s="3"/>
      <c r="N1614" s="3"/>
      <c r="O1614" s="86"/>
      <c r="P1614" s="3"/>
      <c r="Q1614" s="67"/>
      <c r="R1614" s="3"/>
      <c r="S1614" s="94"/>
    </row>
    <row r="1615" spans="1:19" s="76" customFormat="1" ht="21" customHeight="1">
      <c r="A1615" s="3"/>
      <c r="B1615" s="3"/>
      <c r="C1615" s="267"/>
      <c r="D1615" s="68"/>
      <c r="E1615" s="69"/>
      <c r="F1615" s="70"/>
      <c r="G1615" s="71"/>
      <c r="H1615" s="72"/>
      <c r="I1615" s="72"/>
      <c r="J1615" s="72"/>
      <c r="K1615" s="75"/>
      <c r="M1615" s="3"/>
      <c r="N1615" s="3"/>
      <c r="O1615" s="86"/>
      <c r="P1615" s="3"/>
      <c r="Q1615" s="67"/>
      <c r="R1615" s="3"/>
      <c r="S1615" s="94"/>
    </row>
    <row r="1616" spans="1:19" s="76" customFormat="1" ht="21" customHeight="1">
      <c r="A1616" s="3"/>
      <c r="B1616" s="3"/>
      <c r="C1616" s="267"/>
      <c r="D1616" s="68"/>
      <c r="E1616" s="69"/>
      <c r="F1616" s="70"/>
      <c r="G1616" s="71"/>
      <c r="H1616" s="72"/>
      <c r="I1616" s="72"/>
      <c r="J1616" s="72"/>
      <c r="K1616" s="75"/>
      <c r="M1616" s="3"/>
      <c r="N1616" s="3"/>
      <c r="O1616" s="86"/>
      <c r="P1616" s="3"/>
      <c r="Q1616" s="67"/>
      <c r="R1616" s="3"/>
      <c r="S1616" s="94"/>
    </row>
  </sheetData>
  <sheetProtection/>
  <autoFilter ref="A5:R5"/>
  <mergeCells count="15">
    <mergeCell ref="A1:Q1"/>
    <mergeCell ref="A2:Q2"/>
    <mergeCell ref="A3:Q3"/>
    <mergeCell ref="B4:B5"/>
    <mergeCell ref="C4:C5"/>
    <mergeCell ref="D4:D5"/>
    <mergeCell ref="E4:E5"/>
    <mergeCell ref="F4:F5"/>
    <mergeCell ref="G4:P4"/>
    <mergeCell ref="Q4:R4"/>
    <mergeCell ref="B366:C366"/>
    <mergeCell ref="B375:C375"/>
    <mergeCell ref="B376:C376"/>
    <mergeCell ref="B377:C377"/>
    <mergeCell ref="B379:M379"/>
  </mergeCells>
  <printOptions/>
  <pageMargins left="0.2362204724409449" right="0.2362204724409449" top="0.984251968503937" bottom="0.7086614173228347" header="0.31496062992125984" footer="0.31496062992125984"/>
  <pageSetup horizontalDpi="180" verticalDpi="180" orientation="landscape" paperSize="9" scale="83" r:id="rId3"/>
  <headerFooter alignWithMargins="0">
    <oddHeader>&amp;C&amp;P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53"/>
  <sheetViews>
    <sheetView zoomScale="110" zoomScaleNormal="110" zoomScalePageLayoutView="0" workbookViewId="0" topLeftCell="A1">
      <selection activeCell="H6" sqref="H6"/>
    </sheetView>
  </sheetViews>
  <sheetFormatPr defaultColWidth="9.140625" defaultRowHeight="21" customHeight="1"/>
  <cols>
    <col min="1" max="1" width="6.421875" style="3" customWidth="1"/>
    <col min="2" max="2" width="25.00390625" style="3" customWidth="1"/>
    <col min="3" max="3" width="21.00390625" style="6" customWidth="1"/>
    <col min="4" max="4" width="21.421875" style="72" customWidth="1"/>
    <col min="5" max="5" width="25.140625" style="72" customWidth="1"/>
    <col min="6" max="6" width="13.421875" style="87" customWidth="1"/>
    <col min="7" max="8" width="8.140625" style="3" customWidth="1"/>
    <col min="9" max="9" width="8.7109375" style="3" customWidth="1"/>
    <col min="10" max="16384" width="9.140625" style="3" customWidth="1"/>
  </cols>
  <sheetData>
    <row r="1" spans="1:8" ht="20.25" customHeight="1">
      <c r="A1" s="352" t="s">
        <v>365</v>
      </c>
      <c r="B1" s="352"/>
      <c r="C1" s="352"/>
      <c r="D1" s="352"/>
      <c r="E1" s="352"/>
      <c r="F1" s="84" t="s">
        <v>77</v>
      </c>
      <c r="G1" s="83" t="s">
        <v>78</v>
      </c>
      <c r="H1" s="84" t="s">
        <v>79</v>
      </c>
    </row>
    <row r="2" spans="1:8" ht="19.5" customHeight="1">
      <c r="A2" s="353" t="s">
        <v>364</v>
      </c>
      <c r="B2" s="353"/>
      <c r="C2" s="353"/>
      <c r="D2" s="353"/>
      <c r="E2" s="353"/>
      <c r="F2" s="114">
        <f>588+603</f>
        <v>1191</v>
      </c>
      <c r="G2" s="113">
        <f>290+295</f>
        <v>585</v>
      </c>
      <c r="H2" s="113">
        <v>200</v>
      </c>
    </row>
    <row r="3" spans="1:8" ht="23.25">
      <c r="A3" s="354" t="s">
        <v>367</v>
      </c>
      <c r="B3" s="354"/>
      <c r="C3" s="354"/>
      <c r="D3" s="354"/>
      <c r="E3" s="354"/>
      <c r="F3" s="85"/>
      <c r="G3" s="2"/>
      <c r="H3" s="2"/>
    </row>
    <row r="4" spans="1:8" s="6" customFormat="1" ht="18" customHeight="1">
      <c r="A4" s="5" t="s">
        <v>95</v>
      </c>
      <c r="B4" s="355" t="s">
        <v>0</v>
      </c>
      <c r="C4" s="355" t="s">
        <v>4</v>
      </c>
      <c r="D4" s="117"/>
      <c r="E4" s="355" t="s">
        <v>369</v>
      </c>
      <c r="F4" s="88"/>
      <c r="G4" s="42"/>
      <c r="H4" s="42"/>
    </row>
    <row r="5" spans="1:8" s="6" customFormat="1" ht="21" customHeight="1">
      <c r="A5" s="7" t="s">
        <v>3</v>
      </c>
      <c r="B5" s="356"/>
      <c r="C5" s="356"/>
      <c r="D5" s="8" t="s">
        <v>51</v>
      </c>
      <c r="E5" s="356"/>
      <c r="F5" s="88"/>
      <c r="G5" s="42"/>
      <c r="H5" s="42"/>
    </row>
    <row r="6" spans="1:11" s="4" customFormat="1" ht="21.75" customHeight="1">
      <c r="A6" s="95">
        <v>1</v>
      </c>
      <c r="B6" s="96" t="s">
        <v>264</v>
      </c>
      <c r="C6" s="98" t="s">
        <v>370</v>
      </c>
      <c r="D6" s="99">
        <v>3800</v>
      </c>
      <c r="E6" s="99" t="s">
        <v>792</v>
      </c>
      <c r="F6" s="85"/>
      <c r="G6" s="2"/>
      <c r="H6" s="2"/>
      <c r="I6" s="3"/>
      <c r="J6" s="3"/>
      <c r="K6" s="3"/>
    </row>
    <row r="7" spans="1:11" s="4" customFormat="1" ht="21.75" customHeight="1">
      <c r="A7" s="95">
        <v>2</v>
      </c>
      <c r="B7" s="96" t="s">
        <v>264</v>
      </c>
      <c r="C7" s="98" t="s">
        <v>371</v>
      </c>
      <c r="D7" s="99">
        <f>2330</f>
        <v>2330</v>
      </c>
      <c r="E7" s="99" t="s">
        <v>792</v>
      </c>
      <c r="F7" s="85"/>
      <c r="G7" s="2"/>
      <c r="H7" s="2"/>
      <c r="I7" s="3"/>
      <c r="J7" s="3"/>
      <c r="K7" s="3"/>
    </row>
    <row r="8" spans="1:11" s="4" customFormat="1" ht="21.75" customHeight="1">
      <c r="A8" s="95">
        <v>3</v>
      </c>
      <c r="B8" s="96" t="s">
        <v>270</v>
      </c>
      <c r="C8" s="98" t="s">
        <v>372</v>
      </c>
      <c r="D8" s="99">
        <f>2500+2500</f>
        <v>5000</v>
      </c>
      <c r="E8" s="99" t="s">
        <v>793</v>
      </c>
      <c r="F8" s="85"/>
      <c r="G8" s="2"/>
      <c r="H8" s="2"/>
      <c r="I8" s="3"/>
      <c r="J8" s="3"/>
      <c r="K8" s="3"/>
    </row>
    <row r="9" spans="1:11" s="4" customFormat="1" ht="21.75" customHeight="1">
      <c r="A9" s="95">
        <v>4</v>
      </c>
      <c r="B9" s="96" t="s">
        <v>270</v>
      </c>
      <c r="C9" s="98" t="s">
        <v>373</v>
      </c>
      <c r="D9" s="99">
        <f>2417+2417</f>
        <v>4834</v>
      </c>
      <c r="E9" s="99" t="s">
        <v>793</v>
      </c>
      <c r="F9" s="85"/>
      <c r="G9" s="2"/>
      <c r="H9" s="2"/>
      <c r="I9" s="3"/>
      <c r="J9" s="3"/>
      <c r="K9" s="3"/>
    </row>
    <row r="10" spans="1:11" s="4" customFormat="1" ht="21.75" customHeight="1">
      <c r="A10" s="95">
        <v>5</v>
      </c>
      <c r="B10" s="96" t="s">
        <v>274</v>
      </c>
      <c r="C10" s="98" t="s">
        <v>374</v>
      </c>
      <c r="D10" s="99">
        <f>3800+3800</f>
        <v>7600</v>
      </c>
      <c r="E10" s="99" t="s">
        <v>793</v>
      </c>
      <c r="F10" s="85"/>
      <c r="G10" s="2"/>
      <c r="H10" s="2"/>
      <c r="I10" s="3"/>
      <c r="J10" s="3"/>
      <c r="K10" s="3"/>
    </row>
    <row r="11" spans="1:11" s="4" customFormat="1" ht="21.75" customHeight="1">
      <c r="A11" s="95">
        <v>6</v>
      </c>
      <c r="B11" s="96" t="s">
        <v>277</v>
      </c>
      <c r="C11" s="98" t="s">
        <v>375</v>
      </c>
      <c r="D11" s="99">
        <f>2688+2688</f>
        <v>5376</v>
      </c>
      <c r="E11" s="99" t="s">
        <v>793</v>
      </c>
      <c r="F11" s="85"/>
      <c r="G11" s="2"/>
      <c r="H11" s="2"/>
      <c r="I11" s="3"/>
      <c r="J11" s="3"/>
      <c r="K11" s="3"/>
    </row>
    <row r="12" spans="1:11" s="4" customFormat="1" ht="21.75" customHeight="1">
      <c r="A12" s="95">
        <v>7</v>
      </c>
      <c r="B12" s="96" t="s">
        <v>283</v>
      </c>
      <c r="C12" s="98" t="s">
        <v>376</v>
      </c>
      <c r="D12" s="99">
        <v>7600</v>
      </c>
      <c r="E12" s="99" t="s">
        <v>793</v>
      </c>
      <c r="F12" s="85"/>
      <c r="G12" s="2"/>
      <c r="H12" s="2"/>
      <c r="I12" s="3"/>
      <c r="J12" s="3"/>
      <c r="K12" s="3"/>
    </row>
    <row r="13" spans="1:11" s="4" customFormat="1" ht="21.75" customHeight="1">
      <c r="A13" s="95"/>
      <c r="B13" s="96"/>
      <c r="C13" s="97"/>
      <c r="D13" s="99"/>
      <c r="E13" s="99"/>
      <c r="F13" s="85"/>
      <c r="G13" s="2"/>
      <c r="H13" s="2"/>
      <c r="I13" s="3"/>
      <c r="J13" s="3"/>
      <c r="K13" s="3"/>
    </row>
    <row r="14" spans="1:11" s="4" customFormat="1" ht="21.75" customHeight="1">
      <c r="A14" s="95"/>
      <c r="B14" s="96"/>
      <c r="C14" s="97"/>
      <c r="D14" s="99"/>
      <c r="E14" s="10"/>
      <c r="F14" s="85"/>
      <c r="G14" s="2"/>
      <c r="H14" s="2"/>
      <c r="I14" s="3"/>
      <c r="J14" s="3"/>
      <c r="K14" s="3"/>
    </row>
    <row r="15" spans="1:11" s="4" customFormat="1" ht="21.75" customHeight="1">
      <c r="A15" s="95"/>
      <c r="B15" s="96"/>
      <c r="C15" s="97"/>
      <c r="D15" s="99"/>
      <c r="E15" s="121"/>
      <c r="F15" s="85"/>
      <c r="G15" s="2"/>
      <c r="H15" s="2"/>
      <c r="I15" s="3"/>
      <c r="J15" s="3"/>
      <c r="K15" s="3"/>
    </row>
    <row r="16" spans="1:11" s="4" customFormat="1" ht="21.75" customHeight="1">
      <c r="A16" s="95"/>
      <c r="B16" s="96"/>
      <c r="C16" s="97"/>
      <c r="D16" s="99"/>
      <c r="E16" s="30"/>
      <c r="F16" s="85"/>
      <c r="G16" s="2"/>
      <c r="H16" s="2"/>
      <c r="I16" s="3"/>
      <c r="J16" s="3"/>
      <c r="K16" s="3"/>
    </row>
    <row r="17" spans="1:11" s="4" customFormat="1" ht="19.5" customHeight="1">
      <c r="A17" s="9"/>
      <c r="B17" s="104"/>
      <c r="C17" s="10"/>
      <c r="D17" s="99"/>
      <c r="E17" s="30"/>
      <c r="F17" s="87"/>
      <c r="G17" s="3"/>
      <c r="H17" s="3"/>
      <c r="I17" s="3"/>
      <c r="J17" s="3"/>
      <c r="K17" s="3"/>
    </row>
    <row r="18" spans="1:6" s="16" customFormat="1" ht="21.75" customHeight="1">
      <c r="A18" s="13"/>
      <c r="B18" s="351" t="str">
        <f>_xlfn.BAHTTEXT(D18)</f>
        <v>สามหมื่นหกพันห้าร้อยสี่สิบบาทถ้วน</v>
      </c>
      <c r="C18" s="351"/>
      <c r="D18" s="118">
        <f>SUM(D6:D17)</f>
        <v>36540</v>
      </c>
      <c r="E18" s="123"/>
      <c r="F18" s="89"/>
    </row>
    <row r="19" spans="1:6" s="64" customFormat="1" ht="21" customHeight="1">
      <c r="A19" s="52"/>
      <c r="C19" s="54"/>
      <c r="D19" s="63"/>
      <c r="E19" s="72"/>
      <c r="F19" s="93"/>
    </row>
    <row r="20" spans="1:6" s="64" customFormat="1" ht="21" customHeight="1">
      <c r="A20" s="52"/>
      <c r="C20" s="54"/>
      <c r="D20" s="63"/>
      <c r="E20" s="72"/>
      <c r="F20" s="93"/>
    </row>
    <row r="27" ht="21" customHeight="1">
      <c r="E27" s="3"/>
    </row>
    <row r="28" ht="21" customHeight="1">
      <c r="E28" s="3"/>
    </row>
    <row r="29" ht="21" customHeight="1">
      <c r="E29" s="3"/>
    </row>
    <row r="30" spans="3:6" ht="21" customHeight="1">
      <c r="C30" s="3"/>
      <c r="D30" s="3"/>
      <c r="E30" s="3"/>
      <c r="F30" s="86"/>
    </row>
    <row r="31" spans="3:6" ht="21" customHeight="1">
      <c r="C31" s="3"/>
      <c r="D31" s="3"/>
      <c r="E31" s="3"/>
      <c r="F31" s="86"/>
    </row>
    <row r="32" spans="3:6" ht="21" customHeight="1">
      <c r="C32" s="3"/>
      <c r="D32" s="3"/>
      <c r="E32" s="3"/>
      <c r="F32" s="86"/>
    </row>
    <row r="33" spans="3:6" ht="21" customHeight="1">
      <c r="C33" s="3"/>
      <c r="D33" s="3"/>
      <c r="E33" s="3"/>
      <c r="F33" s="86"/>
    </row>
    <row r="34" spans="3:6" ht="21" customHeight="1">
      <c r="C34" s="3"/>
      <c r="D34" s="3"/>
      <c r="E34" s="3"/>
      <c r="F34" s="86"/>
    </row>
    <row r="35" spans="3:6" ht="21" customHeight="1">
      <c r="C35" s="3"/>
      <c r="D35" s="3"/>
      <c r="E35" s="3"/>
      <c r="F35" s="86"/>
    </row>
    <row r="36" spans="3:6" ht="21" customHeight="1">
      <c r="C36" s="3"/>
      <c r="D36" s="3"/>
      <c r="E36" s="3"/>
      <c r="F36" s="86"/>
    </row>
    <row r="37" spans="3:6" ht="21" customHeight="1">
      <c r="C37" s="3"/>
      <c r="D37" s="3"/>
      <c r="E37" s="3"/>
      <c r="F37" s="86"/>
    </row>
    <row r="38" spans="3:6" ht="21" customHeight="1">
      <c r="C38" s="3"/>
      <c r="D38" s="3"/>
      <c r="E38" s="3"/>
      <c r="F38" s="86"/>
    </row>
    <row r="39" spans="3:6" ht="21" customHeight="1">
      <c r="C39" s="3"/>
      <c r="D39" s="3"/>
      <c r="E39" s="3"/>
      <c r="F39" s="86"/>
    </row>
    <row r="40" spans="3:6" ht="21" customHeight="1">
      <c r="C40" s="3"/>
      <c r="D40" s="3"/>
      <c r="E40" s="3"/>
      <c r="F40" s="86"/>
    </row>
    <row r="41" spans="3:6" ht="21" customHeight="1">
      <c r="C41" s="3"/>
      <c r="D41" s="3"/>
      <c r="E41" s="3"/>
      <c r="F41" s="86"/>
    </row>
    <row r="42" spans="3:6" ht="21" customHeight="1">
      <c r="C42" s="3"/>
      <c r="D42" s="3"/>
      <c r="E42" s="3"/>
      <c r="F42" s="86"/>
    </row>
    <row r="43" spans="3:6" ht="21" customHeight="1">
      <c r="C43" s="3"/>
      <c r="D43" s="3"/>
      <c r="E43" s="3"/>
      <c r="F43" s="86"/>
    </row>
    <row r="44" spans="3:6" ht="21" customHeight="1">
      <c r="C44" s="3"/>
      <c r="D44" s="3"/>
      <c r="E44" s="3"/>
      <c r="F44" s="86"/>
    </row>
    <row r="45" spans="3:6" ht="21" customHeight="1">
      <c r="C45" s="3"/>
      <c r="D45" s="3"/>
      <c r="E45" s="3"/>
      <c r="F45" s="86"/>
    </row>
    <row r="46" spans="3:6" ht="21" customHeight="1">
      <c r="C46" s="3"/>
      <c r="D46" s="3"/>
      <c r="E46" s="3"/>
      <c r="F46" s="86"/>
    </row>
    <row r="47" spans="3:6" ht="21" customHeight="1">
      <c r="C47" s="3"/>
      <c r="D47" s="3"/>
      <c r="E47" s="3"/>
      <c r="F47" s="86"/>
    </row>
    <row r="48" spans="3:6" ht="21" customHeight="1">
      <c r="C48" s="3"/>
      <c r="D48" s="3"/>
      <c r="E48" s="3"/>
      <c r="F48" s="86"/>
    </row>
    <row r="49" spans="3:6" ht="21" customHeight="1">
      <c r="C49" s="3"/>
      <c r="D49" s="3"/>
      <c r="E49" s="3"/>
      <c r="F49" s="86"/>
    </row>
    <row r="50" spans="3:6" ht="21" customHeight="1">
      <c r="C50" s="3"/>
      <c r="D50" s="3"/>
      <c r="E50" s="3"/>
      <c r="F50" s="86"/>
    </row>
    <row r="51" spans="3:6" ht="21" customHeight="1">
      <c r="C51" s="3"/>
      <c r="D51" s="3"/>
      <c r="E51" s="3"/>
      <c r="F51" s="86"/>
    </row>
    <row r="52" spans="3:6" ht="21" customHeight="1">
      <c r="C52" s="3"/>
      <c r="D52" s="3"/>
      <c r="E52" s="3"/>
      <c r="F52" s="86"/>
    </row>
    <row r="53" spans="3:6" ht="21" customHeight="1">
      <c r="C53" s="3"/>
      <c r="D53" s="3"/>
      <c r="E53" s="3"/>
      <c r="F53" s="86"/>
    </row>
    <row r="54" spans="3:6" ht="21" customHeight="1">
      <c r="C54" s="3"/>
      <c r="D54" s="3"/>
      <c r="E54" s="3"/>
      <c r="F54" s="86"/>
    </row>
    <row r="55" spans="3:6" ht="21" customHeight="1">
      <c r="C55" s="3"/>
      <c r="D55" s="3"/>
      <c r="E55" s="3"/>
      <c r="F55" s="86"/>
    </row>
    <row r="56" spans="3:6" ht="21" customHeight="1">
      <c r="C56" s="3"/>
      <c r="D56" s="3"/>
      <c r="E56" s="3"/>
      <c r="F56" s="86"/>
    </row>
    <row r="57" spans="3:6" ht="21" customHeight="1">
      <c r="C57" s="3"/>
      <c r="D57" s="3"/>
      <c r="E57" s="3"/>
      <c r="F57" s="86"/>
    </row>
    <row r="58" spans="3:6" ht="21" customHeight="1">
      <c r="C58" s="3"/>
      <c r="D58" s="3"/>
      <c r="E58" s="3"/>
      <c r="F58" s="86"/>
    </row>
    <row r="59" spans="3:6" ht="21" customHeight="1">
      <c r="C59" s="3"/>
      <c r="D59" s="3"/>
      <c r="E59" s="3"/>
      <c r="F59" s="86"/>
    </row>
    <row r="60" spans="3:6" ht="21" customHeight="1">
      <c r="C60" s="3"/>
      <c r="D60" s="3"/>
      <c r="E60" s="3"/>
      <c r="F60" s="86"/>
    </row>
    <row r="61" spans="3:6" ht="21" customHeight="1">
      <c r="C61" s="3"/>
      <c r="D61" s="3"/>
      <c r="E61" s="3"/>
      <c r="F61" s="86"/>
    </row>
    <row r="62" spans="3:6" ht="21" customHeight="1">
      <c r="C62" s="3"/>
      <c r="D62" s="3"/>
      <c r="E62" s="3"/>
      <c r="F62" s="86"/>
    </row>
    <row r="63" spans="3:6" ht="21" customHeight="1">
      <c r="C63" s="3"/>
      <c r="D63" s="3"/>
      <c r="E63" s="3"/>
      <c r="F63" s="86"/>
    </row>
    <row r="64" spans="3:6" ht="21" customHeight="1">
      <c r="C64" s="3"/>
      <c r="D64" s="3"/>
      <c r="E64" s="3"/>
      <c r="F64" s="86"/>
    </row>
    <row r="65" spans="3:6" ht="21" customHeight="1">
      <c r="C65" s="3"/>
      <c r="D65" s="3"/>
      <c r="E65" s="3"/>
      <c r="F65" s="86"/>
    </row>
    <row r="66" spans="3:6" ht="21" customHeight="1">
      <c r="C66" s="3"/>
      <c r="D66" s="3"/>
      <c r="E66" s="3"/>
      <c r="F66" s="86"/>
    </row>
    <row r="67" spans="3:6" ht="21" customHeight="1">
      <c r="C67" s="3"/>
      <c r="D67" s="3"/>
      <c r="E67" s="3"/>
      <c r="F67" s="86"/>
    </row>
    <row r="68" spans="3:6" ht="21" customHeight="1">
      <c r="C68" s="3"/>
      <c r="D68" s="3"/>
      <c r="E68" s="3"/>
      <c r="F68" s="86"/>
    </row>
    <row r="69" spans="3:6" ht="21" customHeight="1">
      <c r="C69" s="3"/>
      <c r="D69" s="3"/>
      <c r="E69" s="3"/>
      <c r="F69" s="86"/>
    </row>
    <row r="70" spans="3:6" ht="21" customHeight="1">
      <c r="C70" s="3"/>
      <c r="D70" s="3"/>
      <c r="E70" s="3"/>
      <c r="F70" s="86"/>
    </row>
    <row r="71" spans="3:6" ht="21" customHeight="1">
      <c r="C71" s="3"/>
      <c r="D71" s="3"/>
      <c r="E71" s="3"/>
      <c r="F71" s="86"/>
    </row>
    <row r="72" spans="3:6" ht="21" customHeight="1">
      <c r="C72" s="3"/>
      <c r="D72" s="3"/>
      <c r="E72" s="3"/>
      <c r="F72" s="86"/>
    </row>
    <row r="73" spans="3:6" ht="21" customHeight="1">
      <c r="C73" s="3"/>
      <c r="D73" s="3"/>
      <c r="E73" s="3"/>
      <c r="F73" s="86"/>
    </row>
    <row r="74" spans="3:6" ht="21" customHeight="1">
      <c r="C74" s="3"/>
      <c r="D74" s="3"/>
      <c r="E74" s="3"/>
      <c r="F74" s="86"/>
    </row>
    <row r="75" spans="3:6" ht="21" customHeight="1">
      <c r="C75" s="3"/>
      <c r="D75" s="3"/>
      <c r="E75" s="3"/>
      <c r="F75" s="86"/>
    </row>
    <row r="76" spans="3:6" ht="21" customHeight="1">
      <c r="C76" s="3"/>
      <c r="D76" s="3"/>
      <c r="E76" s="3"/>
      <c r="F76" s="86"/>
    </row>
    <row r="77" spans="3:6" ht="21" customHeight="1">
      <c r="C77" s="3"/>
      <c r="D77" s="3"/>
      <c r="E77" s="3"/>
      <c r="F77" s="86"/>
    </row>
    <row r="78" spans="3:6" ht="21" customHeight="1">
      <c r="C78" s="3"/>
      <c r="D78" s="3"/>
      <c r="E78" s="3"/>
      <c r="F78" s="86"/>
    </row>
    <row r="79" spans="3:6" ht="21" customHeight="1">
      <c r="C79" s="3"/>
      <c r="D79" s="3"/>
      <c r="E79" s="3"/>
      <c r="F79" s="86"/>
    </row>
    <row r="80" spans="3:6" ht="21" customHeight="1">
      <c r="C80" s="3"/>
      <c r="D80" s="3"/>
      <c r="E80" s="3"/>
      <c r="F80" s="86"/>
    </row>
    <row r="81" spans="3:6" ht="21" customHeight="1">
      <c r="C81" s="3"/>
      <c r="D81" s="3"/>
      <c r="E81" s="3"/>
      <c r="F81" s="86"/>
    </row>
    <row r="82" spans="3:6" ht="21" customHeight="1">
      <c r="C82" s="3"/>
      <c r="D82" s="3"/>
      <c r="E82" s="3"/>
      <c r="F82" s="86"/>
    </row>
    <row r="83" spans="3:6" ht="21" customHeight="1">
      <c r="C83" s="3"/>
      <c r="D83" s="3"/>
      <c r="E83" s="3"/>
      <c r="F83" s="86"/>
    </row>
    <row r="84" spans="3:6" ht="21" customHeight="1">
      <c r="C84" s="3"/>
      <c r="D84" s="3"/>
      <c r="E84" s="3"/>
      <c r="F84" s="86"/>
    </row>
    <row r="85" spans="3:6" ht="21" customHeight="1">
      <c r="C85" s="3"/>
      <c r="D85" s="3"/>
      <c r="E85" s="3"/>
      <c r="F85" s="86"/>
    </row>
    <row r="86" spans="3:6" ht="21" customHeight="1">
      <c r="C86" s="3"/>
      <c r="D86" s="3"/>
      <c r="E86" s="3"/>
      <c r="F86" s="86"/>
    </row>
    <row r="87" spans="3:6" ht="21" customHeight="1">
      <c r="C87" s="3"/>
      <c r="D87" s="3"/>
      <c r="E87" s="3"/>
      <c r="F87" s="86"/>
    </row>
    <row r="88" spans="3:6" ht="21" customHeight="1">
      <c r="C88" s="3"/>
      <c r="D88" s="3"/>
      <c r="E88" s="3"/>
      <c r="F88" s="86"/>
    </row>
    <row r="89" spans="3:6" ht="21" customHeight="1">
      <c r="C89" s="3"/>
      <c r="D89" s="3"/>
      <c r="E89" s="3"/>
      <c r="F89" s="86"/>
    </row>
    <row r="90" spans="3:6" ht="21" customHeight="1">
      <c r="C90" s="3"/>
      <c r="D90" s="3"/>
      <c r="E90" s="3"/>
      <c r="F90" s="86"/>
    </row>
    <row r="91" spans="3:6" ht="21" customHeight="1">
      <c r="C91" s="3"/>
      <c r="D91" s="3"/>
      <c r="E91" s="3"/>
      <c r="F91" s="86"/>
    </row>
    <row r="92" spans="3:6" ht="21" customHeight="1">
      <c r="C92" s="3"/>
      <c r="D92" s="3"/>
      <c r="E92" s="3"/>
      <c r="F92" s="86"/>
    </row>
    <row r="93" spans="3:6" ht="21" customHeight="1">
      <c r="C93" s="3"/>
      <c r="D93" s="3"/>
      <c r="E93" s="3"/>
      <c r="F93" s="86"/>
    </row>
    <row r="94" spans="3:6" ht="21" customHeight="1">
      <c r="C94" s="3"/>
      <c r="D94" s="3"/>
      <c r="E94" s="3"/>
      <c r="F94" s="86"/>
    </row>
    <row r="95" spans="3:6" ht="21" customHeight="1">
      <c r="C95" s="3"/>
      <c r="D95" s="3"/>
      <c r="E95" s="3"/>
      <c r="F95" s="86"/>
    </row>
    <row r="96" spans="3:6" ht="21" customHeight="1">
      <c r="C96" s="3"/>
      <c r="D96" s="3"/>
      <c r="E96" s="3"/>
      <c r="F96" s="86"/>
    </row>
    <row r="97" spans="3:6" ht="21" customHeight="1">
      <c r="C97" s="3"/>
      <c r="D97" s="3"/>
      <c r="E97" s="3"/>
      <c r="F97" s="86"/>
    </row>
    <row r="98" spans="3:6" ht="21" customHeight="1">
      <c r="C98" s="3"/>
      <c r="D98" s="3"/>
      <c r="E98" s="3"/>
      <c r="F98" s="86"/>
    </row>
    <row r="99" spans="3:6" ht="21" customHeight="1">
      <c r="C99" s="3"/>
      <c r="D99" s="3"/>
      <c r="E99" s="3"/>
      <c r="F99" s="86"/>
    </row>
    <row r="100" spans="3:6" ht="21" customHeight="1">
      <c r="C100" s="3"/>
      <c r="D100" s="3"/>
      <c r="E100" s="3"/>
      <c r="F100" s="86"/>
    </row>
    <row r="101" spans="3:6" ht="21" customHeight="1">
      <c r="C101" s="3"/>
      <c r="D101" s="3"/>
      <c r="E101" s="3"/>
      <c r="F101" s="86"/>
    </row>
    <row r="102" spans="3:6" ht="21" customHeight="1">
      <c r="C102" s="3"/>
      <c r="D102" s="3"/>
      <c r="E102" s="3"/>
      <c r="F102" s="86"/>
    </row>
    <row r="103" spans="3:6" ht="21" customHeight="1">
      <c r="C103" s="3"/>
      <c r="D103" s="3"/>
      <c r="E103" s="3"/>
      <c r="F103" s="86"/>
    </row>
    <row r="104" spans="3:6" ht="21" customHeight="1">
      <c r="C104" s="3"/>
      <c r="D104" s="3"/>
      <c r="E104" s="3"/>
      <c r="F104" s="86"/>
    </row>
    <row r="105" spans="3:6" ht="21" customHeight="1">
      <c r="C105" s="3"/>
      <c r="D105" s="3"/>
      <c r="E105" s="3"/>
      <c r="F105" s="86"/>
    </row>
    <row r="106" spans="3:6" ht="21" customHeight="1">
      <c r="C106" s="3"/>
      <c r="D106" s="3"/>
      <c r="E106" s="3"/>
      <c r="F106" s="86"/>
    </row>
    <row r="107" spans="3:6" ht="21" customHeight="1">
      <c r="C107" s="3"/>
      <c r="D107" s="3"/>
      <c r="E107" s="3"/>
      <c r="F107" s="86"/>
    </row>
    <row r="108" spans="3:6" ht="21" customHeight="1">
      <c r="C108" s="3"/>
      <c r="D108" s="3"/>
      <c r="E108" s="3"/>
      <c r="F108" s="86"/>
    </row>
    <row r="109" spans="3:6" ht="21" customHeight="1">
      <c r="C109" s="3"/>
      <c r="D109" s="3"/>
      <c r="E109" s="3"/>
      <c r="F109" s="86"/>
    </row>
    <row r="110" spans="3:6" ht="21" customHeight="1">
      <c r="C110" s="3"/>
      <c r="D110" s="3"/>
      <c r="E110" s="3"/>
      <c r="F110" s="86"/>
    </row>
    <row r="111" spans="3:6" ht="21" customHeight="1">
      <c r="C111" s="3"/>
      <c r="D111" s="3"/>
      <c r="E111" s="3"/>
      <c r="F111" s="86"/>
    </row>
    <row r="112" spans="3:6" ht="21" customHeight="1">
      <c r="C112" s="3"/>
      <c r="D112" s="3"/>
      <c r="E112" s="3"/>
      <c r="F112" s="86"/>
    </row>
    <row r="113" spans="3:6" ht="21" customHeight="1">
      <c r="C113" s="3"/>
      <c r="D113" s="3"/>
      <c r="E113" s="3"/>
      <c r="F113" s="86"/>
    </row>
    <row r="114" spans="3:6" ht="21" customHeight="1">
      <c r="C114" s="3"/>
      <c r="D114" s="3"/>
      <c r="E114" s="3"/>
      <c r="F114" s="86"/>
    </row>
    <row r="115" spans="3:6" ht="21" customHeight="1">
      <c r="C115" s="3"/>
      <c r="D115" s="3"/>
      <c r="E115" s="3"/>
      <c r="F115" s="86"/>
    </row>
    <row r="116" spans="3:6" ht="21" customHeight="1">
      <c r="C116" s="3"/>
      <c r="D116" s="3"/>
      <c r="E116" s="3"/>
      <c r="F116" s="86"/>
    </row>
    <row r="117" spans="3:6" ht="21" customHeight="1">
      <c r="C117" s="3"/>
      <c r="D117" s="3"/>
      <c r="E117" s="3"/>
      <c r="F117" s="86"/>
    </row>
    <row r="118" spans="3:6" ht="21" customHeight="1">
      <c r="C118" s="3"/>
      <c r="D118" s="3"/>
      <c r="E118" s="3"/>
      <c r="F118" s="86"/>
    </row>
    <row r="119" spans="3:6" ht="21" customHeight="1">
      <c r="C119" s="3"/>
      <c r="D119" s="3"/>
      <c r="E119" s="3"/>
      <c r="F119" s="86"/>
    </row>
    <row r="120" spans="3:6" ht="21" customHeight="1">
      <c r="C120" s="3"/>
      <c r="D120" s="3"/>
      <c r="E120" s="3"/>
      <c r="F120" s="86"/>
    </row>
    <row r="121" spans="3:6" ht="21" customHeight="1">
      <c r="C121" s="3"/>
      <c r="D121" s="3"/>
      <c r="E121" s="3"/>
      <c r="F121" s="86"/>
    </row>
    <row r="122" spans="3:6" ht="21" customHeight="1">
      <c r="C122" s="3"/>
      <c r="D122" s="3"/>
      <c r="E122" s="3"/>
      <c r="F122" s="86"/>
    </row>
    <row r="123" spans="3:6" ht="21" customHeight="1">
      <c r="C123" s="3"/>
      <c r="D123" s="3"/>
      <c r="E123" s="3"/>
      <c r="F123" s="86"/>
    </row>
    <row r="124" spans="3:6" ht="21" customHeight="1">
      <c r="C124" s="3"/>
      <c r="D124" s="3"/>
      <c r="E124" s="3"/>
      <c r="F124" s="86"/>
    </row>
    <row r="125" spans="3:6" ht="21" customHeight="1">
      <c r="C125" s="3"/>
      <c r="D125" s="3"/>
      <c r="E125" s="3"/>
      <c r="F125" s="86"/>
    </row>
    <row r="126" spans="3:6" ht="21" customHeight="1">
      <c r="C126" s="3"/>
      <c r="D126" s="3"/>
      <c r="E126" s="3"/>
      <c r="F126" s="86"/>
    </row>
    <row r="127" spans="3:6" ht="21" customHeight="1">
      <c r="C127" s="3"/>
      <c r="D127" s="3"/>
      <c r="E127" s="3"/>
      <c r="F127" s="86"/>
    </row>
    <row r="128" spans="3:6" ht="21" customHeight="1">
      <c r="C128" s="3"/>
      <c r="D128" s="3"/>
      <c r="E128" s="3"/>
      <c r="F128" s="86"/>
    </row>
    <row r="129" spans="3:6" ht="21" customHeight="1">
      <c r="C129" s="3"/>
      <c r="D129" s="3"/>
      <c r="E129" s="3"/>
      <c r="F129" s="86"/>
    </row>
    <row r="130" spans="3:6" ht="21" customHeight="1">
      <c r="C130" s="3"/>
      <c r="D130" s="3"/>
      <c r="E130" s="3"/>
      <c r="F130" s="86"/>
    </row>
    <row r="131" spans="3:6" ht="21" customHeight="1">
      <c r="C131" s="3"/>
      <c r="D131" s="3"/>
      <c r="E131" s="3"/>
      <c r="F131" s="86"/>
    </row>
    <row r="132" spans="3:6" ht="21" customHeight="1">
      <c r="C132" s="3"/>
      <c r="D132" s="3"/>
      <c r="E132" s="3"/>
      <c r="F132" s="86"/>
    </row>
    <row r="133" spans="3:6" ht="21" customHeight="1">
      <c r="C133" s="3"/>
      <c r="D133" s="3"/>
      <c r="E133" s="3"/>
      <c r="F133" s="86"/>
    </row>
    <row r="134" spans="3:6" ht="21" customHeight="1">
      <c r="C134" s="3"/>
      <c r="D134" s="3"/>
      <c r="E134" s="3"/>
      <c r="F134" s="86"/>
    </row>
    <row r="135" spans="3:6" ht="21" customHeight="1">
      <c r="C135" s="3"/>
      <c r="D135" s="3"/>
      <c r="E135" s="3"/>
      <c r="F135" s="86"/>
    </row>
    <row r="136" spans="3:6" ht="21" customHeight="1">
      <c r="C136" s="3"/>
      <c r="D136" s="3"/>
      <c r="E136" s="3"/>
      <c r="F136" s="86"/>
    </row>
    <row r="137" spans="3:6" ht="21" customHeight="1">
      <c r="C137" s="3"/>
      <c r="D137" s="3"/>
      <c r="E137" s="3"/>
      <c r="F137" s="86"/>
    </row>
    <row r="138" spans="3:6" ht="21" customHeight="1">
      <c r="C138" s="3"/>
      <c r="D138" s="3"/>
      <c r="E138" s="3"/>
      <c r="F138" s="86"/>
    </row>
    <row r="139" spans="3:6" ht="21" customHeight="1">
      <c r="C139" s="3"/>
      <c r="D139" s="3"/>
      <c r="E139" s="3"/>
      <c r="F139" s="86"/>
    </row>
    <row r="140" spans="3:6" ht="21" customHeight="1">
      <c r="C140" s="3"/>
      <c r="D140" s="3"/>
      <c r="E140" s="3"/>
      <c r="F140" s="86"/>
    </row>
    <row r="141" spans="3:6" ht="21" customHeight="1">
      <c r="C141" s="3"/>
      <c r="D141" s="3"/>
      <c r="E141" s="3"/>
      <c r="F141" s="86"/>
    </row>
    <row r="142" spans="3:6" ht="21" customHeight="1">
      <c r="C142" s="3"/>
      <c r="D142" s="3"/>
      <c r="E142" s="3"/>
      <c r="F142" s="86"/>
    </row>
    <row r="143" spans="3:6" ht="21" customHeight="1">
      <c r="C143" s="3"/>
      <c r="D143" s="3"/>
      <c r="E143" s="3"/>
      <c r="F143" s="86"/>
    </row>
    <row r="144" spans="3:6" ht="21" customHeight="1">
      <c r="C144" s="3"/>
      <c r="D144" s="3"/>
      <c r="E144" s="3"/>
      <c r="F144" s="86"/>
    </row>
    <row r="145" spans="3:6" ht="21" customHeight="1">
      <c r="C145" s="3"/>
      <c r="D145" s="3"/>
      <c r="E145" s="3"/>
      <c r="F145" s="86"/>
    </row>
    <row r="146" spans="3:6" ht="21" customHeight="1">
      <c r="C146" s="3"/>
      <c r="D146" s="3"/>
      <c r="E146" s="3"/>
      <c r="F146" s="86"/>
    </row>
    <row r="147" spans="3:6" ht="21" customHeight="1">
      <c r="C147" s="3"/>
      <c r="D147" s="3"/>
      <c r="E147" s="3"/>
      <c r="F147" s="86"/>
    </row>
    <row r="148" spans="3:6" ht="21" customHeight="1">
      <c r="C148" s="3"/>
      <c r="D148" s="3"/>
      <c r="E148" s="3"/>
      <c r="F148" s="86"/>
    </row>
    <row r="149" spans="3:6" ht="21" customHeight="1">
      <c r="C149" s="3"/>
      <c r="D149" s="3"/>
      <c r="E149" s="3"/>
      <c r="F149" s="86"/>
    </row>
    <row r="150" spans="3:6" ht="21" customHeight="1">
      <c r="C150" s="3"/>
      <c r="D150" s="3"/>
      <c r="E150" s="3"/>
      <c r="F150" s="86"/>
    </row>
    <row r="151" spans="3:6" ht="21" customHeight="1">
      <c r="C151" s="3"/>
      <c r="D151" s="3"/>
      <c r="E151" s="3"/>
      <c r="F151" s="86"/>
    </row>
    <row r="152" spans="3:6" ht="21" customHeight="1">
      <c r="C152" s="3"/>
      <c r="D152" s="3"/>
      <c r="E152" s="3"/>
      <c r="F152" s="86"/>
    </row>
    <row r="153" spans="3:6" ht="21" customHeight="1">
      <c r="C153" s="3"/>
      <c r="D153" s="3"/>
      <c r="E153" s="3"/>
      <c r="F153" s="86"/>
    </row>
    <row r="154" spans="3:6" ht="21" customHeight="1">
      <c r="C154" s="3"/>
      <c r="D154" s="3"/>
      <c r="E154" s="3"/>
      <c r="F154" s="86"/>
    </row>
    <row r="155" spans="3:6" ht="21" customHeight="1">
      <c r="C155" s="3"/>
      <c r="D155" s="3"/>
      <c r="E155" s="3"/>
      <c r="F155" s="86"/>
    </row>
    <row r="156" spans="3:6" ht="21" customHeight="1">
      <c r="C156" s="3"/>
      <c r="D156" s="3"/>
      <c r="E156" s="3"/>
      <c r="F156" s="86"/>
    </row>
    <row r="157" spans="3:6" ht="21" customHeight="1">
      <c r="C157" s="3"/>
      <c r="D157" s="3"/>
      <c r="E157" s="3"/>
      <c r="F157" s="86"/>
    </row>
    <row r="158" spans="3:6" ht="21" customHeight="1">
      <c r="C158" s="3"/>
      <c r="D158" s="3"/>
      <c r="E158" s="3"/>
      <c r="F158" s="86"/>
    </row>
    <row r="159" spans="3:6" ht="21" customHeight="1">
      <c r="C159" s="3"/>
      <c r="D159" s="3"/>
      <c r="E159" s="3"/>
      <c r="F159" s="86"/>
    </row>
    <row r="160" spans="3:6" ht="21" customHeight="1">
      <c r="C160" s="3"/>
      <c r="D160" s="3"/>
      <c r="E160" s="3"/>
      <c r="F160" s="86"/>
    </row>
    <row r="161" spans="3:6" ht="21" customHeight="1">
      <c r="C161" s="3"/>
      <c r="D161" s="3"/>
      <c r="E161" s="3"/>
      <c r="F161" s="86"/>
    </row>
    <row r="162" spans="3:6" ht="21" customHeight="1">
      <c r="C162" s="3"/>
      <c r="D162" s="3"/>
      <c r="E162" s="3"/>
      <c r="F162" s="86"/>
    </row>
    <row r="163" spans="3:6" ht="21" customHeight="1">
      <c r="C163" s="3"/>
      <c r="D163" s="3"/>
      <c r="E163" s="3"/>
      <c r="F163" s="86"/>
    </row>
    <row r="164" spans="3:6" ht="21" customHeight="1">
      <c r="C164" s="3"/>
      <c r="D164" s="3"/>
      <c r="E164" s="3"/>
      <c r="F164" s="86"/>
    </row>
    <row r="165" spans="3:6" ht="21" customHeight="1">
      <c r="C165" s="3"/>
      <c r="D165" s="3"/>
      <c r="E165" s="3"/>
      <c r="F165" s="86"/>
    </row>
    <row r="166" spans="3:6" ht="21" customHeight="1">
      <c r="C166" s="3"/>
      <c r="D166" s="3"/>
      <c r="E166" s="3"/>
      <c r="F166" s="86"/>
    </row>
    <row r="167" spans="3:6" ht="21" customHeight="1">
      <c r="C167" s="3"/>
      <c r="D167" s="3"/>
      <c r="E167" s="3"/>
      <c r="F167" s="86"/>
    </row>
    <row r="168" spans="3:6" ht="21" customHeight="1">
      <c r="C168" s="3"/>
      <c r="D168" s="3"/>
      <c r="E168" s="3"/>
      <c r="F168" s="86"/>
    </row>
    <row r="169" spans="3:6" ht="21" customHeight="1">
      <c r="C169" s="3"/>
      <c r="D169" s="3"/>
      <c r="E169" s="3"/>
      <c r="F169" s="86"/>
    </row>
    <row r="170" spans="3:6" ht="21" customHeight="1">
      <c r="C170" s="3"/>
      <c r="D170" s="3"/>
      <c r="E170" s="3"/>
      <c r="F170" s="86"/>
    </row>
    <row r="171" spans="3:6" ht="21" customHeight="1">
      <c r="C171" s="3"/>
      <c r="D171" s="3"/>
      <c r="E171" s="3"/>
      <c r="F171" s="86"/>
    </row>
    <row r="172" spans="3:6" ht="21" customHeight="1">
      <c r="C172" s="3"/>
      <c r="D172" s="3"/>
      <c r="E172" s="3"/>
      <c r="F172" s="86"/>
    </row>
    <row r="173" spans="3:6" ht="21" customHeight="1">
      <c r="C173" s="3"/>
      <c r="D173" s="3"/>
      <c r="E173" s="3"/>
      <c r="F173" s="86"/>
    </row>
    <row r="174" spans="3:6" ht="21" customHeight="1">
      <c r="C174" s="3"/>
      <c r="D174" s="3"/>
      <c r="E174" s="3"/>
      <c r="F174" s="86"/>
    </row>
    <row r="175" spans="3:6" ht="21" customHeight="1">
      <c r="C175" s="3"/>
      <c r="D175" s="3"/>
      <c r="E175" s="3"/>
      <c r="F175" s="86"/>
    </row>
    <row r="176" spans="3:6" ht="21" customHeight="1">
      <c r="C176" s="3"/>
      <c r="D176" s="3"/>
      <c r="E176" s="3"/>
      <c r="F176" s="86"/>
    </row>
    <row r="177" spans="3:6" ht="21" customHeight="1">
      <c r="C177" s="3"/>
      <c r="D177" s="3"/>
      <c r="E177" s="3"/>
      <c r="F177" s="86"/>
    </row>
    <row r="178" spans="3:6" ht="21" customHeight="1">
      <c r="C178" s="3"/>
      <c r="D178" s="3"/>
      <c r="E178" s="3"/>
      <c r="F178" s="86"/>
    </row>
    <row r="179" spans="3:6" ht="21" customHeight="1">
      <c r="C179" s="3"/>
      <c r="D179" s="3"/>
      <c r="E179" s="3"/>
      <c r="F179" s="86"/>
    </row>
    <row r="180" spans="3:6" ht="21" customHeight="1">
      <c r="C180" s="3"/>
      <c r="D180" s="3"/>
      <c r="E180" s="3"/>
      <c r="F180" s="86"/>
    </row>
    <row r="181" spans="3:6" ht="21" customHeight="1">
      <c r="C181" s="3"/>
      <c r="D181" s="3"/>
      <c r="E181" s="3"/>
      <c r="F181" s="86"/>
    </row>
    <row r="182" spans="3:6" ht="21" customHeight="1">
      <c r="C182" s="3"/>
      <c r="D182" s="3"/>
      <c r="E182" s="3"/>
      <c r="F182" s="86"/>
    </row>
    <row r="183" spans="3:6" ht="21" customHeight="1">
      <c r="C183" s="3"/>
      <c r="D183" s="3"/>
      <c r="E183" s="3"/>
      <c r="F183" s="86"/>
    </row>
    <row r="184" spans="3:6" ht="21" customHeight="1">
      <c r="C184" s="3"/>
      <c r="D184" s="3"/>
      <c r="E184" s="3"/>
      <c r="F184" s="86"/>
    </row>
    <row r="185" spans="3:6" ht="21" customHeight="1">
      <c r="C185" s="3"/>
      <c r="D185" s="3"/>
      <c r="E185" s="3"/>
      <c r="F185" s="86"/>
    </row>
    <row r="186" spans="3:6" ht="21" customHeight="1">
      <c r="C186" s="3"/>
      <c r="D186" s="3"/>
      <c r="E186" s="3"/>
      <c r="F186" s="86"/>
    </row>
    <row r="187" spans="3:6" ht="21" customHeight="1">
      <c r="C187" s="3"/>
      <c r="D187" s="3"/>
      <c r="E187" s="3"/>
      <c r="F187" s="86"/>
    </row>
    <row r="188" spans="3:6" ht="21" customHeight="1">
      <c r="C188" s="3"/>
      <c r="D188" s="3"/>
      <c r="E188" s="3"/>
      <c r="F188" s="86"/>
    </row>
    <row r="189" spans="3:6" ht="21" customHeight="1">
      <c r="C189" s="3"/>
      <c r="D189" s="3"/>
      <c r="E189" s="3"/>
      <c r="F189" s="86"/>
    </row>
    <row r="190" spans="3:6" ht="21" customHeight="1">
      <c r="C190" s="3"/>
      <c r="D190" s="3"/>
      <c r="E190" s="3"/>
      <c r="F190" s="86"/>
    </row>
    <row r="191" spans="3:6" ht="21" customHeight="1">
      <c r="C191" s="3"/>
      <c r="D191" s="3"/>
      <c r="E191" s="3"/>
      <c r="F191" s="86"/>
    </row>
    <row r="192" spans="3:6" ht="21" customHeight="1">
      <c r="C192" s="3"/>
      <c r="D192" s="3"/>
      <c r="E192" s="3"/>
      <c r="F192" s="86"/>
    </row>
    <row r="193" spans="3:6" ht="21" customHeight="1">
      <c r="C193" s="3"/>
      <c r="D193" s="3"/>
      <c r="E193" s="3"/>
      <c r="F193" s="86"/>
    </row>
    <row r="194" spans="3:6" ht="21" customHeight="1">
      <c r="C194" s="3"/>
      <c r="D194" s="3"/>
      <c r="E194" s="3"/>
      <c r="F194" s="86"/>
    </row>
    <row r="195" spans="3:6" ht="21" customHeight="1">
      <c r="C195" s="3"/>
      <c r="D195" s="3"/>
      <c r="E195" s="3"/>
      <c r="F195" s="86"/>
    </row>
    <row r="196" spans="3:6" ht="21" customHeight="1">
      <c r="C196" s="3"/>
      <c r="D196" s="3"/>
      <c r="E196" s="3"/>
      <c r="F196" s="86"/>
    </row>
    <row r="197" spans="3:6" ht="21" customHeight="1">
      <c r="C197" s="3"/>
      <c r="D197" s="3"/>
      <c r="E197" s="3"/>
      <c r="F197" s="86"/>
    </row>
    <row r="198" spans="3:6" ht="21" customHeight="1">
      <c r="C198" s="3"/>
      <c r="D198" s="3"/>
      <c r="E198" s="3"/>
      <c r="F198" s="86"/>
    </row>
    <row r="199" spans="3:6" ht="21" customHeight="1">
      <c r="C199" s="3"/>
      <c r="D199" s="3"/>
      <c r="E199" s="3"/>
      <c r="F199" s="86"/>
    </row>
    <row r="200" spans="3:6" ht="21" customHeight="1">
      <c r="C200" s="3"/>
      <c r="D200" s="3"/>
      <c r="E200" s="3"/>
      <c r="F200" s="86"/>
    </row>
    <row r="201" spans="3:6" ht="21" customHeight="1">
      <c r="C201" s="3"/>
      <c r="D201" s="3"/>
      <c r="E201" s="3"/>
      <c r="F201" s="86"/>
    </row>
    <row r="202" spans="3:6" ht="21" customHeight="1">
      <c r="C202" s="3"/>
      <c r="D202" s="3"/>
      <c r="E202" s="3"/>
      <c r="F202" s="86"/>
    </row>
    <row r="203" spans="3:6" ht="21" customHeight="1">
      <c r="C203" s="3"/>
      <c r="D203" s="3"/>
      <c r="E203" s="3"/>
      <c r="F203" s="86"/>
    </row>
    <row r="204" spans="3:6" ht="21" customHeight="1">
      <c r="C204" s="3"/>
      <c r="D204" s="3"/>
      <c r="E204" s="3"/>
      <c r="F204" s="86"/>
    </row>
    <row r="205" spans="3:6" ht="21" customHeight="1">
      <c r="C205" s="3"/>
      <c r="D205" s="3"/>
      <c r="E205" s="3"/>
      <c r="F205" s="86"/>
    </row>
    <row r="206" spans="3:6" ht="21" customHeight="1">
      <c r="C206" s="3"/>
      <c r="D206" s="3"/>
      <c r="E206" s="3"/>
      <c r="F206" s="86"/>
    </row>
    <row r="207" spans="3:6" ht="21" customHeight="1">
      <c r="C207" s="3"/>
      <c r="D207" s="3"/>
      <c r="E207" s="3"/>
      <c r="F207" s="86"/>
    </row>
    <row r="208" spans="3:6" ht="21" customHeight="1">
      <c r="C208" s="3"/>
      <c r="D208" s="3"/>
      <c r="E208" s="3"/>
      <c r="F208" s="86"/>
    </row>
    <row r="209" spans="3:6" ht="21" customHeight="1">
      <c r="C209" s="3"/>
      <c r="D209" s="3"/>
      <c r="E209" s="3"/>
      <c r="F209" s="86"/>
    </row>
    <row r="210" spans="3:6" ht="21" customHeight="1">
      <c r="C210" s="3"/>
      <c r="D210" s="3"/>
      <c r="E210" s="3"/>
      <c r="F210" s="86"/>
    </row>
    <row r="211" spans="3:6" ht="21" customHeight="1">
      <c r="C211" s="3"/>
      <c r="D211" s="3"/>
      <c r="E211" s="3"/>
      <c r="F211" s="86"/>
    </row>
    <row r="212" spans="3:6" ht="21" customHeight="1">
      <c r="C212" s="3"/>
      <c r="D212" s="3"/>
      <c r="E212" s="3"/>
      <c r="F212" s="86"/>
    </row>
    <row r="213" spans="3:6" ht="21" customHeight="1">
      <c r="C213" s="3"/>
      <c r="D213" s="3"/>
      <c r="E213" s="3"/>
      <c r="F213" s="86"/>
    </row>
    <row r="214" spans="3:6" ht="21" customHeight="1">
      <c r="C214" s="3"/>
      <c r="D214" s="3"/>
      <c r="E214" s="3"/>
      <c r="F214" s="86"/>
    </row>
    <row r="215" spans="3:6" ht="21" customHeight="1">
      <c r="C215" s="3"/>
      <c r="D215" s="3"/>
      <c r="E215" s="3"/>
      <c r="F215" s="86"/>
    </row>
    <row r="216" spans="3:6" ht="21" customHeight="1">
      <c r="C216" s="3"/>
      <c r="D216" s="3"/>
      <c r="E216" s="3"/>
      <c r="F216" s="86"/>
    </row>
    <row r="217" spans="3:6" ht="21" customHeight="1">
      <c r="C217" s="3"/>
      <c r="D217" s="3"/>
      <c r="E217" s="3"/>
      <c r="F217" s="86"/>
    </row>
    <row r="218" spans="3:6" ht="21" customHeight="1">
      <c r="C218" s="3"/>
      <c r="D218" s="3"/>
      <c r="E218" s="3"/>
      <c r="F218" s="86"/>
    </row>
    <row r="219" spans="3:6" ht="21" customHeight="1">
      <c r="C219" s="3"/>
      <c r="D219" s="3"/>
      <c r="E219" s="3"/>
      <c r="F219" s="86"/>
    </row>
    <row r="220" spans="3:6" ht="21" customHeight="1">
      <c r="C220" s="3"/>
      <c r="D220" s="3"/>
      <c r="E220" s="3"/>
      <c r="F220" s="86"/>
    </row>
    <row r="221" spans="3:6" ht="21" customHeight="1">
      <c r="C221" s="3"/>
      <c r="D221" s="3"/>
      <c r="E221" s="3"/>
      <c r="F221" s="86"/>
    </row>
    <row r="222" spans="3:6" ht="21" customHeight="1">
      <c r="C222" s="3"/>
      <c r="D222" s="3"/>
      <c r="E222" s="3"/>
      <c r="F222" s="86"/>
    </row>
    <row r="223" spans="3:6" ht="21" customHeight="1">
      <c r="C223" s="3"/>
      <c r="D223" s="3"/>
      <c r="E223" s="3"/>
      <c r="F223" s="86"/>
    </row>
    <row r="224" spans="3:6" ht="21" customHeight="1">
      <c r="C224" s="3"/>
      <c r="D224" s="3"/>
      <c r="E224" s="3"/>
      <c r="F224" s="86"/>
    </row>
    <row r="225" spans="3:6" ht="21" customHeight="1">
      <c r="C225" s="3"/>
      <c r="D225" s="3"/>
      <c r="E225" s="3"/>
      <c r="F225" s="86"/>
    </row>
    <row r="226" spans="3:6" ht="21" customHeight="1">
      <c r="C226" s="3"/>
      <c r="D226" s="3"/>
      <c r="E226" s="3"/>
      <c r="F226" s="86"/>
    </row>
    <row r="227" spans="3:6" ht="21" customHeight="1">
      <c r="C227" s="3"/>
      <c r="D227" s="3"/>
      <c r="E227" s="3"/>
      <c r="F227" s="86"/>
    </row>
    <row r="228" spans="3:6" ht="21" customHeight="1">
      <c r="C228" s="3"/>
      <c r="D228" s="3"/>
      <c r="E228" s="3"/>
      <c r="F228" s="86"/>
    </row>
    <row r="229" spans="3:6" ht="21" customHeight="1">
      <c r="C229" s="3"/>
      <c r="D229" s="3"/>
      <c r="E229" s="3"/>
      <c r="F229" s="86"/>
    </row>
    <row r="230" spans="3:6" ht="21" customHeight="1">
      <c r="C230" s="3"/>
      <c r="D230" s="3"/>
      <c r="E230" s="3"/>
      <c r="F230" s="86"/>
    </row>
    <row r="231" spans="3:6" ht="21" customHeight="1">
      <c r="C231" s="3"/>
      <c r="D231" s="3"/>
      <c r="E231" s="3"/>
      <c r="F231" s="86"/>
    </row>
    <row r="232" spans="3:6" ht="21" customHeight="1">
      <c r="C232" s="3"/>
      <c r="D232" s="3"/>
      <c r="E232" s="3"/>
      <c r="F232" s="86"/>
    </row>
    <row r="233" spans="3:6" ht="21" customHeight="1">
      <c r="C233" s="3"/>
      <c r="D233" s="3"/>
      <c r="E233" s="3"/>
      <c r="F233" s="86"/>
    </row>
    <row r="234" spans="3:6" ht="21" customHeight="1">
      <c r="C234" s="3"/>
      <c r="D234" s="3"/>
      <c r="E234" s="3"/>
      <c r="F234" s="86"/>
    </row>
    <row r="235" spans="3:6" ht="21" customHeight="1">
      <c r="C235" s="3"/>
      <c r="D235" s="3"/>
      <c r="E235" s="3"/>
      <c r="F235" s="86"/>
    </row>
    <row r="236" spans="3:6" ht="21" customHeight="1">
      <c r="C236" s="3"/>
      <c r="D236" s="3"/>
      <c r="E236" s="3"/>
      <c r="F236" s="86"/>
    </row>
    <row r="237" spans="3:6" ht="21" customHeight="1">
      <c r="C237" s="3"/>
      <c r="D237" s="3"/>
      <c r="E237" s="3"/>
      <c r="F237" s="86"/>
    </row>
    <row r="238" spans="3:6" ht="21" customHeight="1">
      <c r="C238" s="3"/>
      <c r="D238" s="3"/>
      <c r="E238" s="3"/>
      <c r="F238" s="86"/>
    </row>
    <row r="239" spans="3:6" ht="21" customHeight="1">
      <c r="C239" s="3"/>
      <c r="D239" s="3"/>
      <c r="E239" s="3"/>
      <c r="F239" s="86"/>
    </row>
    <row r="240" spans="3:6" ht="21" customHeight="1">
      <c r="C240" s="3"/>
      <c r="D240" s="3"/>
      <c r="E240" s="3"/>
      <c r="F240" s="86"/>
    </row>
    <row r="241" spans="3:6" ht="21" customHeight="1">
      <c r="C241" s="3"/>
      <c r="D241" s="3"/>
      <c r="E241" s="3"/>
      <c r="F241" s="86"/>
    </row>
    <row r="242" spans="3:6" ht="21" customHeight="1">
      <c r="C242" s="3"/>
      <c r="D242" s="3"/>
      <c r="E242" s="3"/>
      <c r="F242" s="86"/>
    </row>
    <row r="243" spans="3:6" ht="21" customHeight="1">
      <c r="C243" s="3"/>
      <c r="D243" s="3"/>
      <c r="E243" s="3"/>
      <c r="F243" s="86"/>
    </row>
    <row r="244" spans="3:6" ht="21" customHeight="1">
      <c r="C244" s="3"/>
      <c r="D244" s="3"/>
      <c r="E244" s="3"/>
      <c r="F244" s="86"/>
    </row>
    <row r="245" spans="3:6" ht="21" customHeight="1">
      <c r="C245" s="3"/>
      <c r="D245" s="3"/>
      <c r="E245" s="3"/>
      <c r="F245" s="86"/>
    </row>
    <row r="246" spans="3:6" ht="21" customHeight="1">
      <c r="C246" s="3"/>
      <c r="D246" s="3"/>
      <c r="E246" s="3"/>
      <c r="F246" s="86"/>
    </row>
    <row r="247" spans="3:6" ht="21" customHeight="1">
      <c r="C247" s="3"/>
      <c r="D247" s="3"/>
      <c r="E247" s="3"/>
      <c r="F247" s="86"/>
    </row>
    <row r="248" spans="3:6" ht="21" customHeight="1">
      <c r="C248" s="3"/>
      <c r="D248" s="3"/>
      <c r="E248" s="3"/>
      <c r="F248" s="86"/>
    </row>
    <row r="249" spans="3:6" ht="21" customHeight="1">
      <c r="C249" s="3"/>
      <c r="D249" s="3"/>
      <c r="E249" s="3"/>
      <c r="F249" s="86"/>
    </row>
    <row r="250" spans="3:6" ht="21" customHeight="1">
      <c r="C250" s="3"/>
      <c r="D250" s="3"/>
      <c r="E250" s="3"/>
      <c r="F250" s="86"/>
    </row>
    <row r="251" spans="3:6" ht="21" customHeight="1">
      <c r="C251" s="3"/>
      <c r="D251" s="3"/>
      <c r="E251" s="3"/>
      <c r="F251" s="86"/>
    </row>
    <row r="252" spans="3:6" ht="21" customHeight="1">
      <c r="C252" s="3"/>
      <c r="D252" s="3"/>
      <c r="E252" s="3"/>
      <c r="F252" s="86"/>
    </row>
    <row r="253" spans="3:6" ht="21" customHeight="1">
      <c r="C253" s="3"/>
      <c r="D253" s="3"/>
      <c r="E253" s="3"/>
      <c r="F253" s="86"/>
    </row>
    <row r="254" spans="3:6" ht="21" customHeight="1">
      <c r="C254" s="3"/>
      <c r="D254" s="3"/>
      <c r="E254" s="3"/>
      <c r="F254" s="86"/>
    </row>
    <row r="255" spans="3:6" ht="21" customHeight="1">
      <c r="C255" s="3"/>
      <c r="D255" s="3"/>
      <c r="E255" s="3"/>
      <c r="F255" s="86"/>
    </row>
    <row r="256" spans="3:6" ht="21" customHeight="1">
      <c r="C256" s="3"/>
      <c r="D256" s="3"/>
      <c r="E256" s="3"/>
      <c r="F256" s="86"/>
    </row>
    <row r="257" spans="3:6" ht="21" customHeight="1">
      <c r="C257" s="3"/>
      <c r="D257" s="3"/>
      <c r="E257" s="3"/>
      <c r="F257" s="86"/>
    </row>
    <row r="258" spans="3:6" ht="21" customHeight="1">
      <c r="C258" s="3"/>
      <c r="D258" s="3"/>
      <c r="E258" s="3"/>
      <c r="F258" s="86"/>
    </row>
    <row r="259" spans="3:6" ht="21" customHeight="1">
      <c r="C259" s="3"/>
      <c r="D259" s="3"/>
      <c r="E259" s="3"/>
      <c r="F259" s="86"/>
    </row>
    <row r="260" spans="3:6" ht="21" customHeight="1">
      <c r="C260" s="3"/>
      <c r="D260" s="3"/>
      <c r="E260" s="3"/>
      <c r="F260" s="86"/>
    </row>
    <row r="261" spans="3:6" ht="21" customHeight="1">
      <c r="C261" s="3"/>
      <c r="D261" s="3"/>
      <c r="E261" s="3"/>
      <c r="F261" s="86"/>
    </row>
    <row r="262" spans="3:6" ht="21" customHeight="1">
      <c r="C262" s="3"/>
      <c r="D262" s="3"/>
      <c r="E262" s="3"/>
      <c r="F262" s="86"/>
    </row>
    <row r="263" spans="3:6" ht="21" customHeight="1">
      <c r="C263" s="3"/>
      <c r="D263" s="3"/>
      <c r="E263" s="3"/>
      <c r="F263" s="86"/>
    </row>
    <row r="264" spans="3:6" ht="21" customHeight="1">
      <c r="C264" s="3"/>
      <c r="D264" s="3"/>
      <c r="E264" s="3"/>
      <c r="F264" s="86"/>
    </row>
    <row r="265" spans="3:6" ht="21" customHeight="1">
      <c r="C265" s="3"/>
      <c r="D265" s="3"/>
      <c r="E265" s="3"/>
      <c r="F265" s="86"/>
    </row>
    <row r="266" spans="3:6" ht="21" customHeight="1">
      <c r="C266" s="3"/>
      <c r="D266" s="3"/>
      <c r="E266" s="3"/>
      <c r="F266" s="86"/>
    </row>
    <row r="267" spans="3:6" ht="21" customHeight="1">
      <c r="C267" s="3"/>
      <c r="D267" s="3"/>
      <c r="E267" s="3"/>
      <c r="F267" s="86"/>
    </row>
    <row r="268" spans="3:6" ht="21" customHeight="1">
      <c r="C268" s="3"/>
      <c r="D268" s="3"/>
      <c r="E268" s="3"/>
      <c r="F268" s="86"/>
    </row>
    <row r="269" spans="3:6" ht="21" customHeight="1">
      <c r="C269" s="3"/>
      <c r="D269" s="3"/>
      <c r="E269" s="3"/>
      <c r="F269" s="86"/>
    </row>
    <row r="270" spans="3:6" ht="21" customHeight="1">
      <c r="C270" s="3"/>
      <c r="D270" s="3"/>
      <c r="E270" s="3"/>
      <c r="F270" s="86"/>
    </row>
    <row r="271" spans="3:6" ht="21" customHeight="1">
      <c r="C271" s="3"/>
      <c r="D271" s="3"/>
      <c r="E271" s="3"/>
      <c r="F271" s="86"/>
    </row>
    <row r="272" spans="3:6" ht="21" customHeight="1">
      <c r="C272" s="3"/>
      <c r="D272" s="3"/>
      <c r="E272" s="3"/>
      <c r="F272" s="86"/>
    </row>
    <row r="273" spans="3:6" ht="21" customHeight="1">
      <c r="C273" s="3"/>
      <c r="D273" s="3"/>
      <c r="E273" s="3"/>
      <c r="F273" s="86"/>
    </row>
    <row r="274" spans="3:6" ht="21" customHeight="1">
      <c r="C274" s="3"/>
      <c r="D274" s="3"/>
      <c r="E274" s="3"/>
      <c r="F274" s="86"/>
    </row>
    <row r="275" spans="3:6" ht="21" customHeight="1">
      <c r="C275" s="3"/>
      <c r="D275" s="3"/>
      <c r="E275" s="3"/>
      <c r="F275" s="86"/>
    </row>
    <row r="276" spans="3:6" ht="21" customHeight="1">
      <c r="C276" s="3"/>
      <c r="D276" s="3"/>
      <c r="E276" s="3"/>
      <c r="F276" s="86"/>
    </row>
    <row r="277" spans="3:6" ht="21" customHeight="1">
      <c r="C277" s="3"/>
      <c r="D277" s="3"/>
      <c r="E277" s="3"/>
      <c r="F277" s="86"/>
    </row>
    <row r="278" spans="3:6" ht="21" customHeight="1">
      <c r="C278" s="3"/>
      <c r="D278" s="3"/>
      <c r="E278" s="3"/>
      <c r="F278" s="86"/>
    </row>
    <row r="279" spans="3:6" ht="21" customHeight="1">
      <c r="C279" s="3"/>
      <c r="D279" s="3"/>
      <c r="E279" s="3"/>
      <c r="F279" s="86"/>
    </row>
    <row r="280" spans="3:6" ht="21" customHeight="1">
      <c r="C280" s="3"/>
      <c r="D280" s="3"/>
      <c r="E280" s="3"/>
      <c r="F280" s="86"/>
    </row>
    <row r="281" spans="3:6" ht="21" customHeight="1">
      <c r="C281" s="3"/>
      <c r="D281" s="3"/>
      <c r="E281" s="3"/>
      <c r="F281" s="86"/>
    </row>
    <row r="282" spans="3:6" ht="21" customHeight="1">
      <c r="C282" s="3"/>
      <c r="D282" s="3"/>
      <c r="E282" s="3"/>
      <c r="F282" s="86"/>
    </row>
    <row r="283" spans="3:6" ht="21" customHeight="1">
      <c r="C283" s="3"/>
      <c r="D283" s="3"/>
      <c r="E283" s="3"/>
      <c r="F283" s="86"/>
    </row>
    <row r="284" spans="3:6" ht="21" customHeight="1">
      <c r="C284" s="3"/>
      <c r="D284" s="3"/>
      <c r="E284" s="3"/>
      <c r="F284" s="86"/>
    </row>
    <row r="285" spans="3:6" ht="21" customHeight="1">
      <c r="C285" s="3"/>
      <c r="D285" s="3"/>
      <c r="E285" s="3"/>
      <c r="F285" s="86"/>
    </row>
    <row r="286" spans="3:6" ht="21" customHeight="1">
      <c r="C286" s="3"/>
      <c r="D286" s="3"/>
      <c r="E286" s="3"/>
      <c r="F286" s="86"/>
    </row>
    <row r="287" spans="3:6" ht="21" customHeight="1">
      <c r="C287" s="3"/>
      <c r="D287" s="3"/>
      <c r="E287" s="3"/>
      <c r="F287" s="86"/>
    </row>
    <row r="288" spans="3:6" ht="21" customHeight="1">
      <c r="C288" s="3"/>
      <c r="D288" s="3"/>
      <c r="E288" s="3"/>
      <c r="F288" s="86"/>
    </row>
    <row r="289" spans="3:6" ht="21" customHeight="1">
      <c r="C289" s="3"/>
      <c r="D289" s="3"/>
      <c r="E289" s="3"/>
      <c r="F289" s="86"/>
    </row>
    <row r="290" spans="3:6" ht="21" customHeight="1">
      <c r="C290" s="3"/>
      <c r="D290" s="3"/>
      <c r="E290" s="3"/>
      <c r="F290" s="86"/>
    </row>
    <row r="291" spans="3:6" ht="21" customHeight="1">
      <c r="C291" s="3"/>
      <c r="D291" s="3"/>
      <c r="E291" s="3"/>
      <c r="F291" s="86"/>
    </row>
    <row r="292" spans="3:6" ht="21" customHeight="1">
      <c r="C292" s="3"/>
      <c r="D292" s="3"/>
      <c r="E292" s="3"/>
      <c r="F292" s="86"/>
    </row>
    <row r="293" spans="3:6" ht="21" customHeight="1">
      <c r="C293" s="3"/>
      <c r="D293" s="3"/>
      <c r="E293" s="3"/>
      <c r="F293" s="86"/>
    </row>
    <row r="294" spans="3:6" ht="21" customHeight="1">
      <c r="C294" s="3"/>
      <c r="D294" s="3"/>
      <c r="E294" s="3"/>
      <c r="F294" s="86"/>
    </row>
    <row r="295" spans="3:6" ht="21" customHeight="1">
      <c r="C295" s="3"/>
      <c r="D295" s="3"/>
      <c r="E295" s="3"/>
      <c r="F295" s="86"/>
    </row>
    <row r="296" spans="3:6" ht="21" customHeight="1">
      <c r="C296" s="3"/>
      <c r="D296" s="3"/>
      <c r="E296" s="3"/>
      <c r="F296" s="86"/>
    </row>
    <row r="297" spans="3:6" ht="21" customHeight="1">
      <c r="C297" s="3"/>
      <c r="D297" s="3"/>
      <c r="E297" s="3"/>
      <c r="F297" s="86"/>
    </row>
    <row r="298" spans="3:6" ht="21" customHeight="1">
      <c r="C298" s="3"/>
      <c r="D298" s="3"/>
      <c r="E298" s="3"/>
      <c r="F298" s="86"/>
    </row>
    <row r="299" spans="3:6" ht="21" customHeight="1">
      <c r="C299" s="3"/>
      <c r="D299" s="3"/>
      <c r="E299" s="3"/>
      <c r="F299" s="86"/>
    </row>
    <row r="300" spans="3:6" ht="21" customHeight="1">
      <c r="C300" s="3"/>
      <c r="D300" s="3"/>
      <c r="E300" s="3"/>
      <c r="F300" s="86"/>
    </row>
    <row r="301" spans="3:6" ht="21" customHeight="1">
      <c r="C301" s="3"/>
      <c r="D301" s="3"/>
      <c r="E301" s="3"/>
      <c r="F301" s="86"/>
    </row>
    <row r="302" spans="3:6" ht="21" customHeight="1">
      <c r="C302" s="3"/>
      <c r="D302" s="3"/>
      <c r="E302" s="3"/>
      <c r="F302" s="86"/>
    </row>
    <row r="303" spans="3:6" ht="21" customHeight="1">
      <c r="C303" s="3"/>
      <c r="D303" s="3"/>
      <c r="E303" s="3"/>
      <c r="F303" s="86"/>
    </row>
    <row r="304" spans="3:6" ht="21" customHeight="1">
      <c r="C304" s="3"/>
      <c r="D304" s="3"/>
      <c r="E304" s="3"/>
      <c r="F304" s="86"/>
    </row>
    <row r="305" spans="3:6" ht="21" customHeight="1">
      <c r="C305" s="3"/>
      <c r="D305" s="3"/>
      <c r="E305" s="3"/>
      <c r="F305" s="86"/>
    </row>
    <row r="306" spans="3:6" ht="21" customHeight="1">
      <c r="C306" s="3"/>
      <c r="D306" s="3"/>
      <c r="E306" s="3"/>
      <c r="F306" s="86"/>
    </row>
    <row r="307" spans="3:6" ht="21" customHeight="1">
      <c r="C307" s="3"/>
      <c r="D307" s="3"/>
      <c r="E307" s="3"/>
      <c r="F307" s="86"/>
    </row>
    <row r="308" spans="3:6" ht="21" customHeight="1">
      <c r="C308" s="3"/>
      <c r="D308" s="3"/>
      <c r="E308" s="3"/>
      <c r="F308" s="86"/>
    </row>
    <row r="309" spans="3:6" ht="21" customHeight="1">
      <c r="C309" s="3"/>
      <c r="D309" s="3"/>
      <c r="E309" s="3"/>
      <c r="F309" s="86"/>
    </row>
    <row r="310" spans="3:6" ht="21" customHeight="1">
      <c r="C310" s="3"/>
      <c r="D310" s="3"/>
      <c r="E310" s="3"/>
      <c r="F310" s="86"/>
    </row>
    <row r="311" spans="3:6" ht="21" customHeight="1">
      <c r="C311" s="3"/>
      <c r="D311" s="3"/>
      <c r="E311" s="3"/>
      <c r="F311" s="86"/>
    </row>
    <row r="312" spans="3:6" ht="21" customHeight="1">
      <c r="C312" s="3"/>
      <c r="D312" s="3"/>
      <c r="E312" s="3"/>
      <c r="F312" s="86"/>
    </row>
    <row r="313" spans="3:6" ht="21" customHeight="1">
      <c r="C313" s="3"/>
      <c r="D313" s="3"/>
      <c r="E313" s="3"/>
      <c r="F313" s="86"/>
    </row>
    <row r="314" spans="3:6" ht="21" customHeight="1">
      <c r="C314" s="3"/>
      <c r="D314" s="3"/>
      <c r="E314" s="3"/>
      <c r="F314" s="86"/>
    </row>
    <row r="315" spans="3:6" ht="21" customHeight="1">
      <c r="C315" s="3"/>
      <c r="D315" s="3"/>
      <c r="E315" s="3"/>
      <c r="F315" s="86"/>
    </row>
    <row r="316" spans="3:6" ht="21" customHeight="1">
      <c r="C316" s="3"/>
      <c r="D316" s="3"/>
      <c r="E316" s="3"/>
      <c r="F316" s="86"/>
    </row>
    <row r="317" spans="3:6" ht="21" customHeight="1">
      <c r="C317" s="3"/>
      <c r="D317" s="3"/>
      <c r="E317" s="3"/>
      <c r="F317" s="86"/>
    </row>
    <row r="318" spans="3:6" ht="21" customHeight="1">
      <c r="C318" s="3"/>
      <c r="D318" s="3"/>
      <c r="E318" s="3"/>
      <c r="F318" s="86"/>
    </row>
    <row r="319" spans="3:6" ht="21" customHeight="1">
      <c r="C319" s="3"/>
      <c r="D319" s="3"/>
      <c r="E319" s="3"/>
      <c r="F319" s="86"/>
    </row>
    <row r="320" spans="3:6" ht="21" customHeight="1">
      <c r="C320" s="3"/>
      <c r="D320" s="3"/>
      <c r="E320" s="3"/>
      <c r="F320" s="86"/>
    </row>
    <row r="321" spans="3:6" ht="21" customHeight="1">
      <c r="C321" s="3"/>
      <c r="D321" s="3"/>
      <c r="E321" s="3"/>
      <c r="F321" s="86"/>
    </row>
    <row r="322" spans="3:6" ht="21" customHeight="1">
      <c r="C322" s="3"/>
      <c r="D322" s="3"/>
      <c r="E322" s="3"/>
      <c r="F322" s="86"/>
    </row>
    <row r="323" spans="3:6" ht="21" customHeight="1">
      <c r="C323" s="3"/>
      <c r="D323" s="3"/>
      <c r="E323" s="3"/>
      <c r="F323" s="86"/>
    </row>
    <row r="324" spans="3:6" ht="21" customHeight="1">
      <c r="C324" s="3"/>
      <c r="D324" s="3"/>
      <c r="E324" s="3"/>
      <c r="F324" s="86"/>
    </row>
    <row r="325" spans="3:6" ht="21" customHeight="1">
      <c r="C325" s="3"/>
      <c r="D325" s="3"/>
      <c r="E325" s="3"/>
      <c r="F325" s="86"/>
    </row>
    <row r="326" spans="3:6" ht="21" customHeight="1">
      <c r="C326" s="3"/>
      <c r="D326" s="3"/>
      <c r="E326" s="3"/>
      <c r="F326" s="86"/>
    </row>
    <row r="327" spans="3:6" ht="21" customHeight="1">
      <c r="C327" s="3"/>
      <c r="D327" s="3"/>
      <c r="E327" s="3"/>
      <c r="F327" s="86"/>
    </row>
    <row r="328" spans="3:6" ht="21" customHeight="1">
      <c r="C328" s="3"/>
      <c r="D328" s="3"/>
      <c r="E328" s="3"/>
      <c r="F328" s="86"/>
    </row>
    <row r="329" spans="3:6" ht="21" customHeight="1">
      <c r="C329" s="3"/>
      <c r="D329" s="3"/>
      <c r="E329" s="3"/>
      <c r="F329" s="86"/>
    </row>
    <row r="330" spans="3:6" ht="21" customHeight="1">
      <c r="C330" s="3"/>
      <c r="D330" s="3"/>
      <c r="E330" s="3"/>
      <c r="F330" s="86"/>
    </row>
    <row r="331" spans="3:6" ht="21" customHeight="1">
      <c r="C331" s="3"/>
      <c r="D331" s="3"/>
      <c r="E331" s="3"/>
      <c r="F331" s="86"/>
    </row>
    <row r="332" spans="3:6" ht="21" customHeight="1">
      <c r="C332" s="3"/>
      <c r="D332" s="3"/>
      <c r="E332" s="3"/>
      <c r="F332" s="86"/>
    </row>
    <row r="333" spans="3:6" ht="21" customHeight="1">
      <c r="C333" s="3"/>
      <c r="D333" s="3"/>
      <c r="E333" s="3"/>
      <c r="F333" s="86"/>
    </row>
    <row r="334" spans="3:6" ht="21" customHeight="1">
      <c r="C334" s="3"/>
      <c r="D334" s="3"/>
      <c r="E334" s="3"/>
      <c r="F334" s="86"/>
    </row>
    <row r="335" spans="3:6" ht="21" customHeight="1">
      <c r="C335" s="3"/>
      <c r="D335" s="3"/>
      <c r="E335" s="3"/>
      <c r="F335" s="86"/>
    </row>
    <row r="336" spans="3:6" ht="21" customHeight="1">
      <c r="C336" s="3"/>
      <c r="D336" s="3"/>
      <c r="E336" s="3"/>
      <c r="F336" s="86"/>
    </row>
    <row r="337" spans="3:6" ht="21" customHeight="1">
      <c r="C337" s="3"/>
      <c r="D337" s="3"/>
      <c r="E337" s="3"/>
      <c r="F337" s="86"/>
    </row>
    <row r="338" spans="3:6" ht="21" customHeight="1">
      <c r="C338" s="3"/>
      <c r="D338" s="3"/>
      <c r="E338" s="3"/>
      <c r="F338" s="86"/>
    </row>
    <row r="339" spans="3:6" ht="21" customHeight="1">
      <c r="C339" s="3"/>
      <c r="D339" s="3"/>
      <c r="E339" s="3"/>
      <c r="F339" s="86"/>
    </row>
    <row r="340" spans="3:6" ht="21" customHeight="1">
      <c r="C340" s="3"/>
      <c r="D340" s="3"/>
      <c r="E340" s="3"/>
      <c r="F340" s="86"/>
    </row>
    <row r="341" spans="3:6" ht="21" customHeight="1">
      <c r="C341" s="3"/>
      <c r="D341" s="3"/>
      <c r="E341" s="3"/>
      <c r="F341" s="86"/>
    </row>
    <row r="342" spans="3:6" ht="21" customHeight="1">
      <c r="C342" s="3"/>
      <c r="D342" s="3"/>
      <c r="E342" s="3"/>
      <c r="F342" s="86"/>
    </row>
    <row r="343" spans="3:6" ht="21" customHeight="1">
      <c r="C343" s="3"/>
      <c r="D343" s="3"/>
      <c r="E343" s="3"/>
      <c r="F343" s="86"/>
    </row>
    <row r="344" spans="3:6" ht="21" customHeight="1">
      <c r="C344" s="3"/>
      <c r="D344" s="3"/>
      <c r="E344" s="3"/>
      <c r="F344" s="86"/>
    </row>
    <row r="345" spans="3:6" ht="21" customHeight="1">
      <c r="C345" s="3"/>
      <c r="D345" s="3"/>
      <c r="E345" s="3"/>
      <c r="F345" s="86"/>
    </row>
    <row r="346" spans="3:6" ht="21" customHeight="1">
      <c r="C346" s="3"/>
      <c r="D346" s="3"/>
      <c r="E346" s="3"/>
      <c r="F346" s="86"/>
    </row>
    <row r="347" spans="3:6" ht="21" customHeight="1">
      <c r="C347" s="3"/>
      <c r="D347" s="3"/>
      <c r="E347" s="3"/>
      <c r="F347" s="86"/>
    </row>
    <row r="348" spans="3:6" ht="21" customHeight="1">
      <c r="C348" s="3"/>
      <c r="D348" s="3"/>
      <c r="E348" s="3"/>
      <c r="F348" s="86"/>
    </row>
    <row r="349" spans="3:6" ht="21" customHeight="1">
      <c r="C349" s="3"/>
      <c r="D349" s="3"/>
      <c r="E349" s="3"/>
      <c r="F349" s="86"/>
    </row>
    <row r="350" spans="3:6" ht="21" customHeight="1">
      <c r="C350" s="3"/>
      <c r="D350" s="3"/>
      <c r="E350" s="3"/>
      <c r="F350" s="86"/>
    </row>
    <row r="351" spans="3:6" ht="21" customHeight="1">
      <c r="C351" s="3"/>
      <c r="D351" s="3"/>
      <c r="E351" s="3"/>
      <c r="F351" s="86"/>
    </row>
    <row r="352" spans="3:6" ht="21" customHeight="1">
      <c r="C352" s="3"/>
      <c r="D352" s="3"/>
      <c r="E352" s="3"/>
      <c r="F352" s="86"/>
    </row>
    <row r="353" spans="3:6" ht="21" customHeight="1">
      <c r="C353" s="3"/>
      <c r="D353" s="3"/>
      <c r="E353" s="3"/>
      <c r="F353" s="86"/>
    </row>
    <row r="354" spans="3:6" ht="21" customHeight="1">
      <c r="C354" s="3"/>
      <c r="D354" s="3"/>
      <c r="E354" s="3"/>
      <c r="F354" s="86"/>
    </row>
    <row r="355" spans="3:6" ht="21" customHeight="1">
      <c r="C355" s="3"/>
      <c r="D355" s="3"/>
      <c r="E355" s="3"/>
      <c r="F355" s="86"/>
    </row>
    <row r="356" spans="3:6" ht="21" customHeight="1">
      <c r="C356" s="3"/>
      <c r="D356" s="3"/>
      <c r="E356" s="3"/>
      <c r="F356" s="86"/>
    </row>
    <row r="357" spans="3:6" ht="21" customHeight="1">
      <c r="C357" s="3"/>
      <c r="D357" s="3"/>
      <c r="E357" s="3"/>
      <c r="F357" s="86"/>
    </row>
    <row r="358" spans="3:6" ht="21" customHeight="1">
      <c r="C358" s="3"/>
      <c r="D358" s="3"/>
      <c r="E358" s="3"/>
      <c r="F358" s="86"/>
    </row>
    <row r="359" spans="3:6" ht="21" customHeight="1">
      <c r="C359" s="3"/>
      <c r="D359" s="3"/>
      <c r="E359" s="3"/>
      <c r="F359" s="86"/>
    </row>
    <row r="360" spans="3:6" ht="21" customHeight="1">
      <c r="C360" s="3"/>
      <c r="D360" s="3"/>
      <c r="E360" s="3"/>
      <c r="F360" s="86"/>
    </row>
    <row r="361" spans="3:6" ht="21" customHeight="1">
      <c r="C361" s="3"/>
      <c r="D361" s="3"/>
      <c r="E361" s="3"/>
      <c r="F361" s="86"/>
    </row>
    <row r="362" spans="3:6" ht="21" customHeight="1">
      <c r="C362" s="3"/>
      <c r="D362" s="3"/>
      <c r="E362" s="3"/>
      <c r="F362" s="86"/>
    </row>
    <row r="363" spans="3:6" ht="21" customHeight="1">
      <c r="C363" s="3"/>
      <c r="D363" s="3"/>
      <c r="E363" s="3"/>
      <c r="F363" s="86"/>
    </row>
    <row r="364" spans="3:6" ht="21" customHeight="1">
      <c r="C364" s="3"/>
      <c r="D364" s="3"/>
      <c r="E364" s="3"/>
      <c r="F364" s="86"/>
    </row>
    <row r="365" spans="3:6" ht="21" customHeight="1">
      <c r="C365" s="3"/>
      <c r="D365" s="3"/>
      <c r="E365" s="3"/>
      <c r="F365" s="86"/>
    </row>
    <row r="366" spans="3:6" ht="21" customHeight="1">
      <c r="C366" s="3"/>
      <c r="D366" s="3"/>
      <c r="E366" s="3"/>
      <c r="F366" s="86"/>
    </row>
    <row r="367" spans="3:6" ht="21" customHeight="1">
      <c r="C367" s="3"/>
      <c r="D367" s="3"/>
      <c r="E367" s="3"/>
      <c r="F367" s="86"/>
    </row>
    <row r="368" spans="3:6" ht="21" customHeight="1">
      <c r="C368" s="3"/>
      <c r="D368" s="3"/>
      <c r="E368" s="3"/>
      <c r="F368" s="86"/>
    </row>
    <row r="369" spans="3:6" ht="21" customHeight="1">
      <c r="C369" s="3"/>
      <c r="D369" s="3"/>
      <c r="E369" s="3"/>
      <c r="F369" s="86"/>
    </row>
    <row r="370" spans="3:6" ht="21" customHeight="1">
      <c r="C370" s="3"/>
      <c r="D370" s="3"/>
      <c r="E370" s="3"/>
      <c r="F370" s="86"/>
    </row>
    <row r="371" spans="3:6" ht="21" customHeight="1">
      <c r="C371" s="3"/>
      <c r="D371" s="3"/>
      <c r="E371" s="3"/>
      <c r="F371" s="86"/>
    </row>
    <row r="372" spans="3:6" ht="21" customHeight="1">
      <c r="C372" s="3"/>
      <c r="D372" s="3"/>
      <c r="E372" s="3"/>
      <c r="F372" s="86"/>
    </row>
    <row r="373" spans="3:6" ht="21" customHeight="1">
      <c r="C373" s="3"/>
      <c r="D373" s="3"/>
      <c r="E373" s="3"/>
      <c r="F373" s="86"/>
    </row>
    <row r="374" spans="3:6" ht="21" customHeight="1">
      <c r="C374" s="3"/>
      <c r="D374" s="3"/>
      <c r="E374" s="3"/>
      <c r="F374" s="86"/>
    </row>
    <row r="375" spans="3:6" ht="21" customHeight="1">
      <c r="C375" s="3"/>
      <c r="D375" s="3"/>
      <c r="E375" s="3"/>
      <c r="F375" s="86"/>
    </row>
    <row r="376" spans="3:6" ht="21" customHeight="1">
      <c r="C376" s="3"/>
      <c r="D376" s="3"/>
      <c r="E376" s="3"/>
      <c r="F376" s="86"/>
    </row>
    <row r="377" spans="3:6" ht="21" customHeight="1">
      <c r="C377" s="3"/>
      <c r="D377" s="3"/>
      <c r="E377" s="3"/>
      <c r="F377" s="86"/>
    </row>
    <row r="378" spans="3:6" ht="21" customHeight="1">
      <c r="C378" s="3"/>
      <c r="D378" s="3"/>
      <c r="E378" s="3"/>
      <c r="F378" s="86"/>
    </row>
    <row r="379" spans="3:6" ht="21" customHeight="1">
      <c r="C379" s="3"/>
      <c r="D379" s="3"/>
      <c r="E379" s="3"/>
      <c r="F379" s="86"/>
    </row>
    <row r="380" spans="3:6" ht="21" customHeight="1">
      <c r="C380" s="3"/>
      <c r="D380" s="3"/>
      <c r="E380" s="3"/>
      <c r="F380" s="86"/>
    </row>
    <row r="381" spans="3:6" ht="21" customHeight="1">
      <c r="C381" s="3"/>
      <c r="D381" s="3"/>
      <c r="E381" s="3"/>
      <c r="F381" s="86"/>
    </row>
    <row r="382" spans="3:6" ht="21" customHeight="1">
      <c r="C382" s="3"/>
      <c r="D382" s="3"/>
      <c r="E382" s="3"/>
      <c r="F382" s="86"/>
    </row>
    <row r="383" spans="3:6" ht="21" customHeight="1">
      <c r="C383" s="3"/>
      <c r="D383" s="3"/>
      <c r="E383" s="3"/>
      <c r="F383" s="86"/>
    </row>
    <row r="384" spans="3:6" ht="21" customHeight="1">
      <c r="C384" s="3"/>
      <c r="D384" s="3"/>
      <c r="E384" s="3"/>
      <c r="F384" s="86"/>
    </row>
    <row r="385" spans="3:6" ht="21" customHeight="1">
      <c r="C385" s="3"/>
      <c r="D385" s="3"/>
      <c r="E385" s="3"/>
      <c r="F385" s="86"/>
    </row>
    <row r="386" spans="3:6" ht="21" customHeight="1">
      <c r="C386" s="3"/>
      <c r="D386" s="3"/>
      <c r="E386" s="3"/>
      <c r="F386" s="86"/>
    </row>
    <row r="387" spans="3:6" ht="21" customHeight="1">
      <c r="C387" s="3"/>
      <c r="D387" s="3"/>
      <c r="E387" s="3"/>
      <c r="F387" s="86"/>
    </row>
    <row r="388" spans="3:6" ht="21" customHeight="1">
      <c r="C388" s="3"/>
      <c r="D388" s="3"/>
      <c r="E388" s="3"/>
      <c r="F388" s="86"/>
    </row>
    <row r="389" spans="3:6" ht="21" customHeight="1">
      <c r="C389" s="3"/>
      <c r="D389" s="3"/>
      <c r="E389" s="3"/>
      <c r="F389" s="86"/>
    </row>
    <row r="390" spans="3:6" ht="21" customHeight="1">
      <c r="C390" s="3"/>
      <c r="D390" s="3"/>
      <c r="E390" s="3"/>
      <c r="F390" s="86"/>
    </row>
    <row r="391" spans="3:6" ht="21" customHeight="1">
      <c r="C391" s="3"/>
      <c r="D391" s="3"/>
      <c r="E391" s="3"/>
      <c r="F391" s="86"/>
    </row>
    <row r="392" spans="3:6" ht="21" customHeight="1">
      <c r="C392" s="3"/>
      <c r="D392" s="3"/>
      <c r="E392" s="3"/>
      <c r="F392" s="86"/>
    </row>
    <row r="393" spans="3:6" ht="21" customHeight="1">
      <c r="C393" s="3"/>
      <c r="D393" s="3"/>
      <c r="E393" s="3"/>
      <c r="F393" s="86"/>
    </row>
    <row r="394" spans="3:6" ht="21" customHeight="1">
      <c r="C394" s="3"/>
      <c r="D394" s="3"/>
      <c r="E394" s="3"/>
      <c r="F394" s="86"/>
    </row>
    <row r="395" spans="3:6" ht="21" customHeight="1">
      <c r="C395" s="3"/>
      <c r="D395" s="3"/>
      <c r="E395" s="3"/>
      <c r="F395" s="86"/>
    </row>
    <row r="396" spans="3:6" ht="21" customHeight="1">
      <c r="C396" s="3"/>
      <c r="D396" s="3"/>
      <c r="E396" s="3"/>
      <c r="F396" s="86"/>
    </row>
    <row r="397" spans="3:6" ht="21" customHeight="1">
      <c r="C397" s="3"/>
      <c r="D397" s="3"/>
      <c r="E397" s="3"/>
      <c r="F397" s="86"/>
    </row>
    <row r="398" spans="3:6" ht="21" customHeight="1">
      <c r="C398" s="3"/>
      <c r="D398" s="3"/>
      <c r="E398" s="3"/>
      <c r="F398" s="86"/>
    </row>
    <row r="399" spans="3:6" ht="21" customHeight="1">
      <c r="C399" s="3"/>
      <c r="D399" s="3"/>
      <c r="E399" s="3"/>
      <c r="F399" s="86"/>
    </row>
    <row r="400" spans="3:6" ht="21" customHeight="1">
      <c r="C400" s="3"/>
      <c r="D400" s="3"/>
      <c r="E400" s="3"/>
      <c r="F400" s="86"/>
    </row>
    <row r="401" spans="3:6" ht="21" customHeight="1">
      <c r="C401" s="3"/>
      <c r="D401" s="3"/>
      <c r="E401" s="3"/>
      <c r="F401" s="86"/>
    </row>
    <row r="402" spans="3:6" ht="21" customHeight="1">
      <c r="C402" s="3"/>
      <c r="D402" s="3"/>
      <c r="E402" s="3"/>
      <c r="F402" s="86"/>
    </row>
    <row r="403" spans="3:6" ht="21" customHeight="1">
      <c r="C403" s="3"/>
      <c r="D403" s="3"/>
      <c r="E403" s="3"/>
      <c r="F403" s="86"/>
    </row>
    <row r="404" spans="3:6" ht="21" customHeight="1">
      <c r="C404" s="3"/>
      <c r="D404" s="3"/>
      <c r="E404" s="3"/>
      <c r="F404" s="86"/>
    </row>
    <row r="405" spans="3:6" ht="21" customHeight="1">
      <c r="C405" s="3"/>
      <c r="D405" s="3"/>
      <c r="E405" s="3"/>
      <c r="F405" s="86"/>
    </row>
    <row r="406" spans="3:6" ht="21" customHeight="1">
      <c r="C406" s="3"/>
      <c r="D406" s="3"/>
      <c r="E406" s="3"/>
      <c r="F406" s="86"/>
    </row>
    <row r="407" spans="3:6" ht="21" customHeight="1">
      <c r="C407" s="3"/>
      <c r="D407" s="3"/>
      <c r="E407" s="3"/>
      <c r="F407" s="86"/>
    </row>
    <row r="408" spans="3:6" ht="21" customHeight="1">
      <c r="C408" s="3"/>
      <c r="D408" s="3"/>
      <c r="E408" s="3"/>
      <c r="F408" s="86"/>
    </row>
    <row r="409" spans="3:6" ht="21" customHeight="1">
      <c r="C409" s="3"/>
      <c r="D409" s="3"/>
      <c r="E409" s="3"/>
      <c r="F409" s="86"/>
    </row>
    <row r="410" spans="3:6" ht="21" customHeight="1">
      <c r="C410" s="3"/>
      <c r="D410" s="3"/>
      <c r="E410" s="3"/>
      <c r="F410" s="86"/>
    </row>
    <row r="411" spans="3:6" ht="21" customHeight="1">
      <c r="C411" s="3"/>
      <c r="D411" s="3"/>
      <c r="E411" s="3"/>
      <c r="F411" s="86"/>
    </row>
    <row r="412" spans="3:6" ht="21" customHeight="1">
      <c r="C412" s="3"/>
      <c r="D412" s="3"/>
      <c r="E412" s="3"/>
      <c r="F412" s="86"/>
    </row>
    <row r="413" spans="3:6" ht="21" customHeight="1">
      <c r="C413" s="3"/>
      <c r="D413" s="3"/>
      <c r="E413" s="3"/>
      <c r="F413" s="86"/>
    </row>
    <row r="414" spans="3:6" ht="21" customHeight="1">
      <c r="C414" s="3"/>
      <c r="D414" s="3"/>
      <c r="E414" s="3"/>
      <c r="F414" s="86"/>
    </row>
    <row r="415" spans="3:6" ht="21" customHeight="1">
      <c r="C415" s="3"/>
      <c r="D415" s="3"/>
      <c r="E415" s="3"/>
      <c r="F415" s="86"/>
    </row>
    <row r="416" spans="3:6" ht="21" customHeight="1">
      <c r="C416" s="3"/>
      <c r="D416" s="3"/>
      <c r="E416" s="3"/>
      <c r="F416" s="86"/>
    </row>
    <row r="417" spans="3:6" ht="21" customHeight="1">
      <c r="C417" s="3"/>
      <c r="D417" s="3"/>
      <c r="E417" s="3"/>
      <c r="F417" s="86"/>
    </row>
    <row r="418" spans="3:6" ht="21" customHeight="1">
      <c r="C418" s="3"/>
      <c r="D418" s="3"/>
      <c r="E418" s="3"/>
      <c r="F418" s="86"/>
    </row>
    <row r="419" spans="3:6" ht="21" customHeight="1">
      <c r="C419" s="3"/>
      <c r="D419" s="3"/>
      <c r="E419" s="3"/>
      <c r="F419" s="86"/>
    </row>
    <row r="420" spans="3:6" ht="21" customHeight="1">
      <c r="C420" s="3"/>
      <c r="D420" s="3"/>
      <c r="E420" s="3"/>
      <c r="F420" s="86"/>
    </row>
    <row r="421" spans="3:6" ht="21" customHeight="1">
      <c r="C421" s="3"/>
      <c r="D421" s="3"/>
      <c r="E421" s="3"/>
      <c r="F421" s="86"/>
    </row>
    <row r="422" spans="3:6" ht="21" customHeight="1">
      <c r="C422" s="3"/>
      <c r="D422" s="3"/>
      <c r="E422" s="3"/>
      <c r="F422" s="86"/>
    </row>
    <row r="423" spans="3:6" ht="21" customHeight="1">
      <c r="C423" s="3"/>
      <c r="D423" s="3"/>
      <c r="E423" s="3"/>
      <c r="F423" s="86"/>
    </row>
    <row r="424" spans="3:6" ht="21" customHeight="1">
      <c r="C424" s="3"/>
      <c r="D424" s="3"/>
      <c r="E424" s="3"/>
      <c r="F424" s="86"/>
    </row>
    <row r="425" spans="3:6" ht="21" customHeight="1">
      <c r="C425" s="3"/>
      <c r="D425" s="3"/>
      <c r="E425" s="3"/>
      <c r="F425" s="86"/>
    </row>
    <row r="426" spans="3:6" ht="21" customHeight="1">
      <c r="C426" s="3"/>
      <c r="D426" s="3"/>
      <c r="E426" s="3"/>
      <c r="F426" s="86"/>
    </row>
    <row r="427" spans="3:6" ht="21" customHeight="1">
      <c r="C427" s="3"/>
      <c r="D427" s="3"/>
      <c r="E427" s="3"/>
      <c r="F427" s="86"/>
    </row>
    <row r="428" spans="3:6" ht="21" customHeight="1">
      <c r="C428" s="3"/>
      <c r="D428" s="3"/>
      <c r="E428" s="3"/>
      <c r="F428" s="86"/>
    </row>
    <row r="429" spans="3:6" ht="21" customHeight="1">
      <c r="C429" s="3"/>
      <c r="D429" s="3"/>
      <c r="E429" s="3"/>
      <c r="F429" s="86"/>
    </row>
    <row r="430" spans="3:6" ht="21" customHeight="1">
      <c r="C430" s="3"/>
      <c r="D430" s="3"/>
      <c r="E430" s="3"/>
      <c r="F430" s="86"/>
    </row>
    <row r="431" spans="3:6" ht="21" customHeight="1">
      <c r="C431" s="3"/>
      <c r="D431" s="3"/>
      <c r="E431" s="3"/>
      <c r="F431" s="86"/>
    </row>
    <row r="432" spans="3:6" ht="21" customHeight="1">
      <c r="C432" s="3"/>
      <c r="D432" s="3"/>
      <c r="E432" s="3"/>
      <c r="F432" s="86"/>
    </row>
    <row r="433" spans="3:6" ht="21" customHeight="1">
      <c r="C433" s="3"/>
      <c r="D433" s="3"/>
      <c r="E433" s="3"/>
      <c r="F433" s="86"/>
    </row>
    <row r="434" spans="3:6" ht="21" customHeight="1">
      <c r="C434" s="3"/>
      <c r="D434" s="3"/>
      <c r="E434" s="3"/>
      <c r="F434" s="86"/>
    </row>
    <row r="435" spans="3:6" ht="21" customHeight="1">
      <c r="C435" s="3"/>
      <c r="D435" s="3"/>
      <c r="E435" s="3"/>
      <c r="F435" s="86"/>
    </row>
    <row r="436" spans="3:6" ht="21" customHeight="1">
      <c r="C436" s="3"/>
      <c r="D436" s="3"/>
      <c r="E436" s="3"/>
      <c r="F436" s="86"/>
    </row>
    <row r="437" spans="3:6" ht="21" customHeight="1">
      <c r="C437" s="3"/>
      <c r="D437" s="3"/>
      <c r="E437" s="3"/>
      <c r="F437" s="86"/>
    </row>
    <row r="438" spans="3:6" ht="21" customHeight="1">
      <c r="C438" s="3"/>
      <c r="D438" s="3"/>
      <c r="E438" s="3"/>
      <c r="F438" s="86"/>
    </row>
    <row r="439" spans="3:6" ht="21" customHeight="1">
      <c r="C439" s="3"/>
      <c r="D439" s="3"/>
      <c r="E439" s="3"/>
      <c r="F439" s="86"/>
    </row>
    <row r="440" spans="3:6" ht="21" customHeight="1">
      <c r="C440" s="3"/>
      <c r="D440" s="3"/>
      <c r="E440" s="3"/>
      <c r="F440" s="86"/>
    </row>
    <row r="441" spans="3:6" ht="21" customHeight="1">
      <c r="C441" s="3"/>
      <c r="D441" s="3"/>
      <c r="E441" s="3"/>
      <c r="F441" s="86"/>
    </row>
    <row r="442" spans="3:6" ht="21" customHeight="1">
      <c r="C442" s="3"/>
      <c r="D442" s="3"/>
      <c r="E442" s="3"/>
      <c r="F442" s="86"/>
    </row>
    <row r="443" spans="3:6" ht="21" customHeight="1">
      <c r="C443" s="3"/>
      <c r="D443" s="3"/>
      <c r="E443" s="3"/>
      <c r="F443" s="86"/>
    </row>
    <row r="444" spans="3:6" ht="21" customHeight="1">
      <c r="C444" s="3"/>
      <c r="D444" s="3"/>
      <c r="E444" s="3"/>
      <c r="F444" s="86"/>
    </row>
    <row r="445" spans="3:6" ht="21" customHeight="1">
      <c r="C445" s="3"/>
      <c r="D445" s="3"/>
      <c r="E445" s="3"/>
      <c r="F445" s="86"/>
    </row>
    <row r="446" spans="3:6" ht="21" customHeight="1">
      <c r="C446" s="3"/>
      <c r="D446" s="3"/>
      <c r="E446" s="3"/>
      <c r="F446" s="86"/>
    </row>
    <row r="447" spans="3:6" ht="21" customHeight="1">
      <c r="C447" s="3"/>
      <c r="D447" s="3"/>
      <c r="E447" s="3"/>
      <c r="F447" s="86"/>
    </row>
    <row r="448" spans="3:6" ht="21" customHeight="1">
      <c r="C448" s="3"/>
      <c r="D448" s="3"/>
      <c r="E448" s="3"/>
      <c r="F448" s="86"/>
    </row>
    <row r="449" spans="3:6" ht="21" customHeight="1">
      <c r="C449" s="3"/>
      <c r="D449" s="3"/>
      <c r="E449" s="3"/>
      <c r="F449" s="86"/>
    </row>
    <row r="450" spans="3:6" ht="21" customHeight="1">
      <c r="C450" s="3"/>
      <c r="D450" s="3"/>
      <c r="E450" s="3"/>
      <c r="F450" s="86"/>
    </row>
    <row r="451" spans="3:6" ht="21" customHeight="1">
      <c r="C451" s="3"/>
      <c r="D451" s="3"/>
      <c r="E451" s="3"/>
      <c r="F451" s="86"/>
    </row>
    <row r="452" spans="3:6" ht="21" customHeight="1">
      <c r="C452" s="3"/>
      <c r="D452" s="3"/>
      <c r="E452" s="3"/>
      <c r="F452" s="86"/>
    </row>
    <row r="453" spans="3:6" ht="21" customHeight="1">
      <c r="C453" s="3"/>
      <c r="D453" s="3"/>
      <c r="E453" s="3"/>
      <c r="F453" s="86"/>
    </row>
    <row r="454" spans="3:6" ht="21" customHeight="1">
      <c r="C454" s="3"/>
      <c r="D454" s="3"/>
      <c r="E454" s="3"/>
      <c r="F454" s="86"/>
    </row>
    <row r="455" spans="3:6" ht="21" customHeight="1">
      <c r="C455" s="3"/>
      <c r="D455" s="3"/>
      <c r="E455" s="3"/>
      <c r="F455" s="86"/>
    </row>
    <row r="456" spans="3:6" ht="21" customHeight="1">
      <c r="C456" s="3"/>
      <c r="D456" s="3"/>
      <c r="E456" s="3"/>
      <c r="F456" s="86"/>
    </row>
    <row r="457" spans="3:6" ht="21" customHeight="1">
      <c r="C457" s="3"/>
      <c r="D457" s="3"/>
      <c r="E457" s="3"/>
      <c r="F457" s="86"/>
    </row>
    <row r="458" spans="3:6" ht="21" customHeight="1">
      <c r="C458" s="3"/>
      <c r="D458" s="3"/>
      <c r="E458" s="3"/>
      <c r="F458" s="86"/>
    </row>
    <row r="459" spans="3:6" ht="21" customHeight="1">
      <c r="C459" s="3"/>
      <c r="D459" s="3"/>
      <c r="E459" s="3"/>
      <c r="F459" s="86"/>
    </row>
    <row r="460" spans="3:6" ht="21" customHeight="1">
      <c r="C460" s="3"/>
      <c r="D460" s="3"/>
      <c r="E460" s="3"/>
      <c r="F460" s="86"/>
    </row>
    <row r="461" spans="3:6" ht="21" customHeight="1">
      <c r="C461" s="3"/>
      <c r="D461" s="3"/>
      <c r="E461" s="3"/>
      <c r="F461" s="86"/>
    </row>
    <row r="462" spans="3:6" ht="21" customHeight="1">
      <c r="C462" s="3"/>
      <c r="D462" s="3"/>
      <c r="E462" s="3"/>
      <c r="F462" s="86"/>
    </row>
    <row r="463" spans="3:6" ht="21" customHeight="1">
      <c r="C463" s="3"/>
      <c r="D463" s="3"/>
      <c r="E463" s="3"/>
      <c r="F463" s="86"/>
    </row>
    <row r="464" spans="3:6" ht="21" customHeight="1">
      <c r="C464" s="3"/>
      <c r="D464" s="3"/>
      <c r="E464" s="3"/>
      <c r="F464" s="86"/>
    </row>
    <row r="465" spans="3:6" ht="21" customHeight="1">
      <c r="C465" s="3"/>
      <c r="D465" s="3"/>
      <c r="E465" s="3"/>
      <c r="F465" s="86"/>
    </row>
    <row r="466" spans="3:6" ht="21" customHeight="1">
      <c r="C466" s="3"/>
      <c r="D466" s="3"/>
      <c r="E466" s="3"/>
      <c r="F466" s="86"/>
    </row>
    <row r="467" spans="3:6" ht="21" customHeight="1">
      <c r="C467" s="3"/>
      <c r="D467" s="3"/>
      <c r="E467" s="3"/>
      <c r="F467" s="86"/>
    </row>
    <row r="468" spans="3:6" ht="21" customHeight="1">
      <c r="C468" s="3"/>
      <c r="D468" s="3"/>
      <c r="E468" s="3"/>
      <c r="F468" s="86"/>
    </row>
    <row r="469" spans="3:6" ht="21" customHeight="1">
      <c r="C469" s="3"/>
      <c r="D469" s="3"/>
      <c r="E469" s="3"/>
      <c r="F469" s="86"/>
    </row>
    <row r="470" spans="3:6" ht="21" customHeight="1">
      <c r="C470" s="3"/>
      <c r="D470" s="3"/>
      <c r="E470" s="3"/>
      <c r="F470" s="86"/>
    </row>
    <row r="471" spans="3:6" ht="21" customHeight="1">
      <c r="C471" s="3"/>
      <c r="D471" s="3"/>
      <c r="E471" s="3"/>
      <c r="F471" s="86"/>
    </row>
    <row r="472" spans="3:6" ht="21" customHeight="1">
      <c r="C472" s="3"/>
      <c r="D472" s="3"/>
      <c r="E472" s="3"/>
      <c r="F472" s="86"/>
    </row>
    <row r="473" spans="3:6" ht="21" customHeight="1">
      <c r="C473" s="3"/>
      <c r="D473" s="3"/>
      <c r="E473" s="3"/>
      <c r="F473" s="86"/>
    </row>
    <row r="474" spans="3:6" ht="21" customHeight="1">
      <c r="C474" s="3"/>
      <c r="D474" s="3"/>
      <c r="E474" s="3"/>
      <c r="F474" s="86"/>
    </row>
    <row r="475" spans="3:6" ht="21" customHeight="1">
      <c r="C475" s="3"/>
      <c r="D475" s="3"/>
      <c r="E475" s="3"/>
      <c r="F475" s="86"/>
    </row>
    <row r="476" spans="3:6" ht="21" customHeight="1">
      <c r="C476" s="3"/>
      <c r="D476" s="3"/>
      <c r="E476" s="3"/>
      <c r="F476" s="86"/>
    </row>
    <row r="477" spans="3:6" ht="21" customHeight="1">
      <c r="C477" s="3"/>
      <c r="D477" s="3"/>
      <c r="E477" s="3"/>
      <c r="F477" s="86"/>
    </row>
    <row r="478" spans="3:6" ht="21" customHeight="1">
      <c r="C478" s="3"/>
      <c r="D478" s="3"/>
      <c r="E478" s="3"/>
      <c r="F478" s="86"/>
    </row>
    <row r="479" spans="3:6" ht="21" customHeight="1">
      <c r="C479" s="3"/>
      <c r="D479" s="3"/>
      <c r="E479" s="3"/>
      <c r="F479" s="86"/>
    </row>
    <row r="480" spans="3:6" ht="21" customHeight="1">
      <c r="C480" s="3"/>
      <c r="D480" s="3"/>
      <c r="E480" s="3"/>
      <c r="F480" s="86"/>
    </row>
    <row r="481" spans="3:6" ht="21" customHeight="1">
      <c r="C481" s="3"/>
      <c r="D481" s="3"/>
      <c r="E481" s="3"/>
      <c r="F481" s="86"/>
    </row>
    <row r="482" spans="3:6" ht="21" customHeight="1">
      <c r="C482" s="3"/>
      <c r="D482" s="3"/>
      <c r="E482" s="3"/>
      <c r="F482" s="86"/>
    </row>
    <row r="483" spans="3:6" ht="21" customHeight="1">
      <c r="C483" s="3"/>
      <c r="D483" s="3"/>
      <c r="E483" s="3"/>
      <c r="F483" s="86"/>
    </row>
    <row r="484" spans="3:6" ht="21" customHeight="1">
      <c r="C484" s="3"/>
      <c r="D484" s="3"/>
      <c r="E484" s="3"/>
      <c r="F484" s="86"/>
    </row>
    <row r="485" spans="3:6" ht="21" customHeight="1">
      <c r="C485" s="3"/>
      <c r="D485" s="3"/>
      <c r="E485" s="3"/>
      <c r="F485" s="86"/>
    </row>
    <row r="486" spans="3:6" ht="21" customHeight="1">
      <c r="C486" s="3"/>
      <c r="D486" s="3"/>
      <c r="E486" s="3"/>
      <c r="F486" s="86"/>
    </row>
    <row r="487" spans="3:6" ht="21" customHeight="1">
      <c r="C487" s="3"/>
      <c r="D487" s="3"/>
      <c r="E487" s="3"/>
      <c r="F487" s="86"/>
    </row>
    <row r="488" spans="3:6" ht="21" customHeight="1">
      <c r="C488" s="3"/>
      <c r="D488" s="3"/>
      <c r="E488" s="3"/>
      <c r="F488" s="86"/>
    </row>
    <row r="489" spans="3:6" ht="21" customHeight="1">
      <c r="C489" s="3"/>
      <c r="D489" s="3"/>
      <c r="E489" s="3"/>
      <c r="F489" s="86"/>
    </row>
    <row r="490" spans="3:6" ht="21" customHeight="1">
      <c r="C490" s="3"/>
      <c r="D490" s="3"/>
      <c r="E490" s="3"/>
      <c r="F490" s="86"/>
    </row>
    <row r="491" spans="3:6" ht="21" customHeight="1">
      <c r="C491" s="3"/>
      <c r="D491" s="3"/>
      <c r="E491" s="3"/>
      <c r="F491" s="86"/>
    </row>
    <row r="492" spans="3:6" ht="21" customHeight="1">
      <c r="C492" s="3"/>
      <c r="D492" s="3"/>
      <c r="E492" s="3"/>
      <c r="F492" s="86"/>
    </row>
    <row r="493" spans="3:6" ht="21" customHeight="1">
      <c r="C493" s="3"/>
      <c r="D493" s="3"/>
      <c r="E493" s="3"/>
      <c r="F493" s="86"/>
    </row>
    <row r="494" spans="3:6" ht="21" customHeight="1">
      <c r="C494" s="3"/>
      <c r="D494" s="3"/>
      <c r="E494" s="3"/>
      <c r="F494" s="86"/>
    </row>
    <row r="495" spans="3:6" ht="21" customHeight="1">
      <c r="C495" s="3"/>
      <c r="D495" s="3"/>
      <c r="E495" s="3"/>
      <c r="F495" s="86"/>
    </row>
    <row r="496" spans="3:6" ht="21" customHeight="1">
      <c r="C496" s="3"/>
      <c r="D496" s="3"/>
      <c r="E496" s="3"/>
      <c r="F496" s="86"/>
    </row>
    <row r="497" spans="3:6" ht="21" customHeight="1">
      <c r="C497" s="3"/>
      <c r="D497" s="3"/>
      <c r="E497" s="3"/>
      <c r="F497" s="86"/>
    </row>
    <row r="498" spans="3:6" ht="21" customHeight="1">
      <c r="C498" s="3"/>
      <c r="D498" s="3"/>
      <c r="E498" s="3"/>
      <c r="F498" s="86"/>
    </row>
    <row r="499" spans="3:6" ht="21" customHeight="1">
      <c r="C499" s="3"/>
      <c r="D499" s="3"/>
      <c r="E499" s="3"/>
      <c r="F499" s="86"/>
    </row>
    <row r="500" spans="3:6" ht="21" customHeight="1">
      <c r="C500" s="3"/>
      <c r="D500" s="3"/>
      <c r="E500" s="3"/>
      <c r="F500" s="86"/>
    </row>
    <row r="501" spans="3:6" ht="21" customHeight="1">
      <c r="C501" s="3"/>
      <c r="D501" s="3"/>
      <c r="E501" s="3"/>
      <c r="F501" s="86"/>
    </row>
    <row r="502" spans="3:6" ht="21" customHeight="1">
      <c r="C502" s="3"/>
      <c r="D502" s="3"/>
      <c r="E502" s="3"/>
      <c r="F502" s="86"/>
    </row>
    <row r="503" spans="3:6" ht="21" customHeight="1">
      <c r="C503" s="3"/>
      <c r="D503" s="3"/>
      <c r="E503" s="3"/>
      <c r="F503" s="86"/>
    </row>
    <row r="504" spans="3:6" ht="21" customHeight="1">
      <c r="C504" s="3"/>
      <c r="D504" s="3"/>
      <c r="E504" s="3"/>
      <c r="F504" s="86"/>
    </row>
    <row r="505" spans="3:6" ht="21" customHeight="1">
      <c r="C505" s="3"/>
      <c r="D505" s="3"/>
      <c r="E505" s="3"/>
      <c r="F505" s="86"/>
    </row>
    <row r="506" spans="3:6" ht="21" customHeight="1">
      <c r="C506" s="3"/>
      <c r="D506" s="3"/>
      <c r="E506" s="3"/>
      <c r="F506" s="86"/>
    </row>
    <row r="507" spans="3:6" ht="21" customHeight="1">
      <c r="C507" s="3"/>
      <c r="D507" s="3"/>
      <c r="E507" s="3"/>
      <c r="F507" s="86"/>
    </row>
    <row r="508" spans="3:6" ht="21" customHeight="1">
      <c r="C508" s="3"/>
      <c r="D508" s="3"/>
      <c r="E508" s="3"/>
      <c r="F508" s="86"/>
    </row>
    <row r="509" spans="3:6" ht="21" customHeight="1">
      <c r="C509" s="3"/>
      <c r="D509" s="3"/>
      <c r="E509" s="3"/>
      <c r="F509" s="86"/>
    </row>
    <row r="510" spans="3:6" ht="21" customHeight="1">
      <c r="C510" s="3"/>
      <c r="D510" s="3"/>
      <c r="E510" s="3"/>
      <c r="F510" s="86"/>
    </row>
    <row r="511" spans="3:6" ht="21" customHeight="1">
      <c r="C511" s="3"/>
      <c r="D511" s="3"/>
      <c r="E511" s="3"/>
      <c r="F511" s="86"/>
    </row>
    <row r="512" spans="3:6" ht="21" customHeight="1">
      <c r="C512" s="3"/>
      <c r="D512" s="3"/>
      <c r="E512" s="3"/>
      <c r="F512" s="86"/>
    </row>
    <row r="513" spans="3:6" ht="21" customHeight="1">
      <c r="C513" s="3"/>
      <c r="D513" s="3"/>
      <c r="E513" s="3"/>
      <c r="F513" s="86"/>
    </row>
    <row r="514" spans="3:6" ht="21" customHeight="1">
      <c r="C514" s="3"/>
      <c r="D514" s="3"/>
      <c r="E514" s="3"/>
      <c r="F514" s="86"/>
    </row>
    <row r="515" spans="3:6" ht="21" customHeight="1">
      <c r="C515" s="3"/>
      <c r="D515" s="3"/>
      <c r="E515" s="3"/>
      <c r="F515" s="86"/>
    </row>
    <row r="516" spans="3:6" ht="21" customHeight="1">
      <c r="C516" s="3"/>
      <c r="D516" s="3"/>
      <c r="E516" s="3"/>
      <c r="F516" s="86"/>
    </row>
    <row r="517" spans="3:6" ht="21" customHeight="1">
      <c r="C517" s="3"/>
      <c r="D517" s="3"/>
      <c r="E517" s="3"/>
      <c r="F517" s="86"/>
    </row>
    <row r="518" spans="3:6" ht="21" customHeight="1">
      <c r="C518" s="3"/>
      <c r="D518" s="3"/>
      <c r="E518" s="3"/>
      <c r="F518" s="86"/>
    </row>
    <row r="519" spans="3:6" ht="21" customHeight="1">
      <c r="C519" s="3"/>
      <c r="D519" s="3"/>
      <c r="E519" s="3"/>
      <c r="F519" s="86"/>
    </row>
    <row r="520" spans="3:6" ht="21" customHeight="1">
      <c r="C520" s="3"/>
      <c r="D520" s="3"/>
      <c r="E520" s="3"/>
      <c r="F520" s="86"/>
    </row>
    <row r="521" spans="3:6" ht="21" customHeight="1">
      <c r="C521" s="3"/>
      <c r="D521" s="3"/>
      <c r="E521" s="3"/>
      <c r="F521" s="86"/>
    </row>
    <row r="522" spans="3:6" ht="21" customHeight="1">
      <c r="C522" s="3"/>
      <c r="D522" s="3"/>
      <c r="E522" s="3"/>
      <c r="F522" s="86"/>
    </row>
    <row r="523" spans="3:6" ht="21" customHeight="1">
      <c r="C523" s="3"/>
      <c r="D523" s="3"/>
      <c r="E523" s="3"/>
      <c r="F523" s="86"/>
    </row>
    <row r="524" spans="3:6" ht="21" customHeight="1">
      <c r="C524" s="3"/>
      <c r="D524" s="3"/>
      <c r="E524" s="3"/>
      <c r="F524" s="86"/>
    </row>
    <row r="525" spans="3:6" ht="21" customHeight="1">
      <c r="C525" s="3"/>
      <c r="D525" s="3"/>
      <c r="E525" s="3"/>
      <c r="F525" s="86"/>
    </row>
    <row r="526" spans="3:6" ht="21" customHeight="1">
      <c r="C526" s="3"/>
      <c r="D526" s="3"/>
      <c r="E526" s="3"/>
      <c r="F526" s="86"/>
    </row>
    <row r="527" spans="3:6" ht="21" customHeight="1">
      <c r="C527" s="3"/>
      <c r="D527" s="3"/>
      <c r="E527" s="3"/>
      <c r="F527" s="86"/>
    </row>
    <row r="528" spans="3:6" ht="21" customHeight="1">
      <c r="C528" s="3"/>
      <c r="D528" s="3"/>
      <c r="E528" s="3"/>
      <c r="F528" s="86"/>
    </row>
    <row r="529" spans="3:6" ht="21" customHeight="1">
      <c r="C529" s="3"/>
      <c r="D529" s="3"/>
      <c r="E529" s="3"/>
      <c r="F529" s="86"/>
    </row>
    <row r="530" spans="3:6" ht="21" customHeight="1">
      <c r="C530" s="3"/>
      <c r="D530" s="3"/>
      <c r="E530" s="3"/>
      <c r="F530" s="86"/>
    </row>
    <row r="531" spans="3:6" ht="21" customHeight="1">
      <c r="C531" s="3"/>
      <c r="D531" s="3"/>
      <c r="E531" s="3"/>
      <c r="F531" s="86"/>
    </row>
    <row r="532" spans="3:6" ht="21" customHeight="1">
      <c r="C532" s="3"/>
      <c r="D532" s="3"/>
      <c r="E532" s="3"/>
      <c r="F532" s="86"/>
    </row>
    <row r="533" spans="3:6" ht="21" customHeight="1">
      <c r="C533" s="3"/>
      <c r="D533" s="3"/>
      <c r="E533" s="3"/>
      <c r="F533" s="86"/>
    </row>
    <row r="534" spans="3:6" ht="21" customHeight="1">
      <c r="C534" s="3"/>
      <c r="D534" s="3"/>
      <c r="E534" s="3"/>
      <c r="F534" s="86"/>
    </row>
    <row r="535" spans="3:6" ht="21" customHeight="1">
      <c r="C535" s="3"/>
      <c r="D535" s="3"/>
      <c r="E535" s="3"/>
      <c r="F535" s="86"/>
    </row>
    <row r="536" spans="3:6" ht="21" customHeight="1">
      <c r="C536" s="3"/>
      <c r="D536" s="3"/>
      <c r="E536" s="3"/>
      <c r="F536" s="86"/>
    </row>
    <row r="537" spans="3:6" ht="21" customHeight="1">
      <c r="C537" s="3"/>
      <c r="D537" s="3"/>
      <c r="E537" s="3"/>
      <c r="F537" s="86"/>
    </row>
    <row r="538" spans="3:6" ht="21" customHeight="1">
      <c r="C538" s="3"/>
      <c r="D538" s="3"/>
      <c r="E538" s="3"/>
      <c r="F538" s="86"/>
    </row>
    <row r="539" spans="3:6" ht="21" customHeight="1">
      <c r="C539" s="3"/>
      <c r="D539" s="3"/>
      <c r="E539" s="3"/>
      <c r="F539" s="86"/>
    </row>
    <row r="540" spans="3:6" ht="21" customHeight="1">
      <c r="C540" s="3"/>
      <c r="D540" s="3"/>
      <c r="E540" s="3"/>
      <c r="F540" s="86"/>
    </row>
    <row r="541" spans="3:6" ht="21" customHeight="1">
      <c r="C541" s="3"/>
      <c r="D541" s="3"/>
      <c r="E541" s="3"/>
      <c r="F541" s="86"/>
    </row>
    <row r="542" spans="3:6" ht="21" customHeight="1">
      <c r="C542" s="3"/>
      <c r="D542" s="3"/>
      <c r="E542" s="3"/>
      <c r="F542" s="86"/>
    </row>
    <row r="543" spans="3:6" ht="21" customHeight="1">
      <c r="C543" s="3"/>
      <c r="D543" s="3"/>
      <c r="E543" s="3"/>
      <c r="F543" s="86"/>
    </row>
    <row r="544" spans="3:6" ht="21" customHeight="1">
      <c r="C544" s="3"/>
      <c r="D544" s="3"/>
      <c r="E544" s="3"/>
      <c r="F544" s="86"/>
    </row>
    <row r="545" spans="3:6" ht="21" customHeight="1">
      <c r="C545" s="3"/>
      <c r="D545" s="3"/>
      <c r="E545" s="3"/>
      <c r="F545" s="86"/>
    </row>
    <row r="546" spans="3:6" ht="21" customHeight="1">
      <c r="C546" s="3"/>
      <c r="D546" s="3"/>
      <c r="E546" s="3"/>
      <c r="F546" s="86"/>
    </row>
    <row r="547" spans="3:6" ht="21" customHeight="1">
      <c r="C547" s="3"/>
      <c r="D547" s="3"/>
      <c r="E547" s="3"/>
      <c r="F547" s="86"/>
    </row>
    <row r="548" spans="3:6" ht="21" customHeight="1">
      <c r="C548" s="3"/>
      <c r="D548" s="3"/>
      <c r="E548" s="3"/>
      <c r="F548" s="86"/>
    </row>
    <row r="549" spans="3:6" ht="21" customHeight="1">
      <c r="C549" s="3"/>
      <c r="D549" s="3"/>
      <c r="E549" s="3"/>
      <c r="F549" s="86"/>
    </row>
    <row r="550" spans="3:6" ht="21" customHeight="1">
      <c r="C550" s="3"/>
      <c r="D550" s="3"/>
      <c r="E550" s="3"/>
      <c r="F550" s="86"/>
    </row>
    <row r="551" spans="3:6" ht="21" customHeight="1">
      <c r="C551" s="3"/>
      <c r="D551" s="3"/>
      <c r="E551" s="3"/>
      <c r="F551" s="86"/>
    </row>
    <row r="552" spans="3:6" ht="21" customHeight="1">
      <c r="C552" s="3"/>
      <c r="D552" s="3"/>
      <c r="E552" s="3"/>
      <c r="F552" s="86"/>
    </row>
    <row r="553" spans="3:6" ht="21" customHeight="1">
      <c r="C553" s="3"/>
      <c r="D553" s="3"/>
      <c r="E553" s="3"/>
      <c r="F553" s="86"/>
    </row>
    <row r="554" spans="3:6" ht="21" customHeight="1">
      <c r="C554" s="3"/>
      <c r="D554" s="3"/>
      <c r="E554" s="3"/>
      <c r="F554" s="86"/>
    </row>
    <row r="555" spans="3:6" ht="21" customHeight="1">
      <c r="C555" s="3"/>
      <c r="D555" s="3"/>
      <c r="E555" s="3"/>
      <c r="F555" s="86"/>
    </row>
    <row r="556" spans="3:6" ht="21" customHeight="1">
      <c r="C556" s="3"/>
      <c r="D556" s="3"/>
      <c r="E556" s="3"/>
      <c r="F556" s="86"/>
    </row>
    <row r="557" spans="3:6" ht="21" customHeight="1">
      <c r="C557" s="3"/>
      <c r="D557" s="3"/>
      <c r="E557" s="3"/>
      <c r="F557" s="86"/>
    </row>
    <row r="558" spans="3:6" ht="21" customHeight="1">
      <c r="C558" s="3"/>
      <c r="D558" s="3"/>
      <c r="E558" s="3"/>
      <c r="F558" s="86"/>
    </row>
    <row r="559" spans="3:6" ht="21" customHeight="1">
      <c r="C559" s="3"/>
      <c r="D559" s="3"/>
      <c r="E559" s="3"/>
      <c r="F559" s="86"/>
    </row>
    <row r="560" spans="3:6" ht="21" customHeight="1">
      <c r="C560" s="3"/>
      <c r="D560" s="3"/>
      <c r="E560" s="3"/>
      <c r="F560" s="86"/>
    </row>
    <row r="561" spans="3:6" ht="21" customHeight="1">
      <c r="C561" s="3"/>
      <c r="D561" s="3"/>
      <c r="E561" s="3"/>
      <c r="F561" s="86"/>
    </row>
    <row r="562" spans="3:6" ht="21" customHeight="1">
      <c r="C562" s="3"/>
      <c r="D562" s="3"/>
      <c r="E562" s="3"/>
      <c r="F562" s="86"/>
    </row>
    <row r="563" spans="3:6" ht="21" customHeight="1">
      <c r="C563" s="3"/>
      <c r="D563" s="3"/>
      <c r="E563" s="3"/>
      <c r="F563" s="86"/>
    </row>
    <row r="564" spans="3:6" ht="21" customHeight="1">
      <c r="C564" s="3"/>
      <c r="D564" s="3"/>
      <c r="E564" s="3"/>
      <c r="F564" s="86"/>
    </row>
    <row r="565" spans="3:6" ht="21" customHeight="1">
      <c r="C565" s="3"/>
      <c r="D565" s="3"/>
      <c r="E565" s="3"/>
      <c r="F565" s="86"/>
    </row>
    <row r="566" spans="3:6" ht="21" customHeight="1">
      <c r="C566" s="3"/>
      <c r="D566" s="3"/>
      <c r="E566" s="3"/>
      <c r="F566" s="86"/>
    </row>
    <row r="567" spans="3:6" ht="21" customHeight="1">
      <c r="C567" s="3"/>
      <c r="D567" s="3"/>
      <c r="E567" s="3"/>
      <c r="F567" s="86"/>
    </row>
    <row r="568" spans="3:6" ht="21" customHeight="1">
      <c r="C568" s="3"/>
      <c r="D568" s="3"/>
      <c r="E568" s="3"/>
      <c r="F568" s="86"/>
    </row>
    <row r="569" spans="3:6" ht="21" customHeight="1">
      <c r="C569" s="3"/>
      <c r="D569" s="3"/>
      <c r="E569" s="3"/>
      <c r="F569" s="86"/>
    </row>
    <row r="570" spans="3:6" ht="21" customHeight="1">
      <c r="C570" s="3"/>
      <c r="D570" s="3"/>
      <c r="E570" s="3"/>
      <c r="F570" s="86"/>
    </row>
    <row r="571" spans="3:6" ht="21" customHeight="1">
      <c r="C571" s="3"/>
      <c r="D571" s="3"/>
      <c r="E571" s="3"/>
      <c r="F571" s="86"/>
    </row>
    <row r="572" spans="3:6" ht="21" customHeight="1">
      <c r="C572" s="3"/>
      <c r="D572" s="3"/>
      <c r="E572" s="3"/>
      <c r="F572" s="86"/>
    </row>
    <row r="573" spans="3:6" ht="21" customHeight="1">
      <c r="C573" s="3"/>
      <c r="D573" s="3"/>
      <c r="E573" s="3"/>
      <c r="F573" s="86"/>
    </row>
    <row r="574" spans="3:6" ht="21" customHeight="1">
      <c r="C574" s="3"/>
      <c r="D574" s="3"/>
      <c r="E574" s="3"/>
      <c r="F574" s="86"/>
    </row>
    <row r="575" spans="3:6" ht="21" customHeight="1">
      <c r="C575" s="3"/>
      <c r="D575" s="3"/>
      <c r="E575" s="3"/>
      <c r="F575" s="86"/>
    </row>
    <row r="576" spans="3:6" ht="21" customHeight="1">
      <c r="C576" s="3"/>
      <c r="D576" s="3"/>
      <c r="E576" s="3"/>
      <c r="F576" s="86"/>
    </row>
    <row r="577" spans="3:6" ht="21" customHeight="1">
      <c r="C577" s="3"/>
      <c r="D577" s="3"/>
      <c r="E577" s="3"/>
      <c r="F577" s="86"/>
    </row>
    <row r="578" spans="3:6" ht="21" customHeight="1">
      <c r="C578" s="3"/>
      <c r="D578" s="3"/>
      <c r="E578" s="3"/>
      <c r="F578" s="86"/>
    </row>
    <row r="579" spans="3:6" ht="21" customHeight="1">
      <c r="C579" s="3"/>
      <c r="D579" s="3"/>
      <c r="E579" s="3"/>
      <c r="F579" s="86"/>
    </row>
    <row r="580" spans="3:6" ht="21" customHeight="1">
      <c r="C580" s="3"/>
      <c r="D580" s="3"/>
      <c r="E580" s="3"/>
      <c r="F580" s="86"/>
    </row>
    <row r="581" spans="3:6" ht="21" customHeight="1">
      <c r="C581" s="3"/>
      <c r="D581" s="3"/>
      <c r="E581" s="3"/>
      <c r="F581" s="86"/>
    </row>
    <row r="582" spans="3:6" ht="21" customHeight="1">
      <c r="C582" s="3"/>
      <c r="D582" s="3"/>
      <c r="E582" s="3"/>
      <c r="F582" s="86"/>
    </row>
    <row r="583" spans="3:6" ht="21" customHeight="1">
      <c r="C583" s="3"/>
      <c r="D583" s="3"/>
      <c r="E583" s="3"/>
      <c r="F583" s="86"/>
    </row>
    <row r="584" spans="3:6" ht="21" customHeight="1">
      <c r="C584" s="3"/>
      <c r="D584" s="3"/>
      <c r="E584" s="3"/>
      <c r="F584" s="86"/>
    </row>
    <row r="585" spans="3:6" ht="21" customHeight="1">
      <c r="C585" s="3"/>
      <c r="D585" s="3"/>
      <c r="E585" s="3"/>
      <c r="F585" s="86"/>
    </row>
    <row r="586" spans="3:6" ht="21" customHeight="1">
      <c r="C586" s="3"/>
      <c r="D586" s="3"/>
      <c r="E586" s="3"/>
      <c r="F586" s="86"/>
    </row>
    <row r="587" spans="3:6" ht="21" customHeight="1">
      <c r="C587" s="3"/>
      <c r="D587" s="3"/>
      <c r="E587" s="3"/>
      <c r="F587" s="86"/>
    </row>
    <row r="588" spans="3:6" ht="21" customHeight="1">
      <c r="C588" s="3"/>
      <c r="D588" s="3"/>
      <c r="E588" s="3"/>
      <c r="F588" s="86"/>
    </row>
    <row r="589" spans="3:6" ht="21" customHeight="1">
      <c r="C589" s="3"/>
      <c r="D589" s="3"/>
      <c r="E589" s="3"/>
      <c r="F589" s="86"/>
    </row>
    <row r="590" spans="3:6" ht="21" customHeight="1">
      <c r="C590" s="3"/>
      <c r="D590" s="3"/>
      <c r="E590" s="3"/>
      <c r="F590" s="86"/>
    </row>
    <row r="591" spans="3:6" ht="21" customHeight="1">
      <c r="C591" s="3"/>
      <c r="D591" s="3"/>
      <c r="E591" s="3"/>
      <c r="F591" s="86"/>
    </row>
    <row r="592" spans="3:6" ht="21" customHeight="1">
      <c r="C592" s="3"/>
      <c r="D592" s="3"/>
      <c r="E592" s="3"/>
      <c r="F592" s="86"/>
    </row>
    <row r="593" spans="3:6" ht="21" customHeight="1">
      <c r="C593" s="3"/>
      <c r="D593" s="3"/>
      <c r="E593" s="3"/>
      <c r="F593" s="86"/>
    </row>
    <row r="594" spans="3:6" ht="21" customHeight="1">
      <c r="C594" s="3"/>
      <c r="D594" s="3"/>
      <c r="E594" s="3"/>
      <c r="F594" s="86"/>
    </row>
    <row r="595" spans="3:6" ht="21" customHeight="1">
      <c r="C595" s="3"/>
      <c r="D595" s="3"/>
      <c r="E595" s="3"/>
      <c r="F595" s="86"/>
    </row>
    <row r="596" spans="3:6" ht="21" customHeight="1">
      <c r="C596" s="3"/>
      <c r="D596" s="3"/>
      <c r="E596" s="3"/>
      <c r="F596" s="86"/>
    </row>
    <row r="597" spans="3:6" ht="21" customHeight="1">
      <c r="C597" s="3"/>
      <c r="D597" s="3"/>
      <c r="E597" s="3"/>
      <c r="F597" s="86"/>
    </row>
    <row r="598" spans="3:6" ht="21" customHeight="1">
      <c r="C598" s="3"/>
      <c r="D598" s="3"/>
      <c r="E598" s="3"/>
      <c r="F598" s="86"/>
    </row>
    <row r="599" spans="3:6" ht="21" customHeight="1">
      <c r="C599" s="3"/>
      <c r="D599" s="3"/>
      <c r="E599" s="3"/>
      <c r="F599" s="86"/>
    </row>
    <row r="600" spans="3:6" ht="21" customHeight="1">
      <c r="C600" s="3"/>
      <c r="D600" s="3"/>
      <c r="E600" s="3"/>
      <c r="F600" s="86"/>
    </row>
    <row r="601" spans="3:6" ht="21" customHeight="1">
      <c r="C601" s="3"/>
      <c r="D601" s="3"/>
      <c r="E601" s="3"/>
      <c r="F601" s="86"/>
    </row>
    <row r="602" spans="3:6" ht="21" customHeight="1">
      <c r="C602" s="3"/>
      <c r="D602" s="3"/>
      <c r="E602" s="3"/>
      <c r="F602" s="86"/>
    </row>
    <row r="603" spans="3:6" ht="21" customHeight="1">
      <c r="C603" s="3"/>
      <c r="D603" s="3"/>
      <c r="E603" s="3"/>
      <c r="F603" s="86"/>
    </row>
    <row r="604" spans="3:6" ht="21" customHeight="1">
      <c r="C604" s="3"/>
      <c r="D604" s="3"/>
      <c r="E604" s="3"/>
      <c r="F604" s="86"/>
    </row>
    <row r="605" spans="3:6" ht="21" customHeight="1">
      <c r="C605" s="3"/>
      <c r="D605" s="3"/>
      <c r="E605" s="3"/>
      <c r="F605" s="86"/>
    </row>
    <row r="606" spans="3:6" ht="21" customHeight="1">
      <c r="C606" s="3"/>
      <c r="D606" s="3"/>
      <c r="E606" s="3"/>
      <c r="F606" s="86"/>
    </row>
    <row r="607" spans="3:6" ht="21" customHeight="1">
      <c r="C607" s="3"/>
      <c r="D607" s="3"/>
      <c r="E607" s="3"/>
      <c r="F607" s="86"/>
    </row>
    <row r="608" spans="3:6" ht="21" customHeight="1">
      <c r="C608" s="3"/>
      <c r="D608" s="3"/>
      <c r="E608" s="3"/>
      <c r="F608" s="86"/>
    </row>
    <row r="609" spans="3:6" ht="21" customHeight="1">
      <c r="C609" s="3"/>
      <c r="D609" s="3"/>
      <c r="E609" s="3"/>
      <c r="F609" s="86"/>
    </row>
    <row r="610" spans="3:6" ht="21" customHeight="1">
      <c r="C610" s="3"/>
      <c r="D610" s="3"/>
      <c r="E610" s="3"/>
      <c r="F610" s="86"/>
    </row>
    <row r="611" spans="3:6" ht="21" customHeight="1">
      <c r="C611" s="3"/>
      <c r="D611" s="3"/>
      <c r="E611" s="3"/>
      <c r="F611" s="86"/>
    </row>
    <row r="612" spans="3:6" ht="21" customHeight="1">
      <c r="C612" s="3"/>
      <c r="D612" s="3"/>
      <c r="E612" s="3"/>
      <c r="F612" s="86"/>
    </row>
    <row r="613" spans="3:6" ht="21" customHeight="1">
      <c r="C613" s="3"/>
      <c r="D613" s="3"/>
      <c r="E613" s="3"/>
      <c r="F613" s="86"/>
    </row>
    <row r="614" spans="3:6" ht="21" customHeight="1">
      <c r="C614" s="3"/>
      <c r="D614" s="3"/>
      <c r="E614" s="3"/>
      <c r="F614" s="86"/>
    </row>
    <row r="615" spans="3:6" ht="21" customHeight="1">
      <c r="C615" s="3"/>
      <c r="D615" s="3"/>
      <c r="E615" s="3"/>
      <c r="F615" s="86"/>
    </row>
    <row r="616" spans="3:6" ht="21" customHeight="1">
      <c r="C616" s="3"/>
      <c r="D616" s="3"/>
      <c r="E616" s="3"/>
      <c r="F616" s="86"/>
    </row>
    <row r="617" spans="3:6" ht="21" customHeight="1">
      <c r="C617" s="3"/>
      <c r="D617" s="3"/>
      <c r="E617" s="3"/>
      <c r="F617" s="86"/>
    </row>
    <row r="618" spans="3:6" ht="21" customHeight="1">
      <c r="C618" s="3"/>
      <c r="D618" s="3"/>
      <c r="E618" s="3"/>
      <c r="F618" s="86"/>
    </row>
    <row r="619" spans="3:6" ht="21" customHeight="1">
      <c r="C619" s="3"/>
      <c r="D619" s="3"/>
      <c r="E619" s="3"/>
      <c r="F619" s="86"/>
    </row>
    <row r="620" spans="3:6" ht="21" customHeight="1">
      <c r="C620" s="3"/>
      <c r="D620" s="3"/>
      <c r="E620" s="3"/>
      <c r="F620" s="86"/>
    </row>
    <row r="621" spans="3:6" ht="21" customHeight="1">
      <c r="C621" s="3"/>
      <c r="D621" s="3"/>
      <c r="E621" s="3"/>
      <c r="F621" s="86"/>
    </row>
    <row r="622" spans="3:6" ht="21" customHeight="1">
      <c r="C622" s="3"/>
      <c r="D622" s="3"/>
      <c r="E622" s="3"/>
      <c r="F622" s="86"/>
    </row>
    <row r="623" spans="3:6" ht="21" customHeight="1">
      <c r="C623" s="3"/>
      <c r="D623" s="3"/>
      <c r="E623" s="3"/>
      <c r="F623" s="86"/>
    </row>
    <row r="624" spans="3:6" ht="21" customHeight="1">
      <c r="C624" s="3"/>
      <c r="D624" s="3"/>
      <c r="E624" s="3"/>
      <c r="F624" s="86"/>
    </row>
    <row r="625" spans="3:6" ht="21" customHeight="1">
      <c r="C625" s="3"/>
      <c r="D625" s="3"/>
      <c r="E625" s="3"/>
      <c r="F625" s="86"/>
    </row>
    <row r="626" spans="3:6" ht="21" customHeight="1">
      <c r="C626" s="3"/>
      <c r="D626" s="3"/>
      <c r="E626" s="3"/>
      <c r="F626" s="86"/>
    </row>
    <row r="627" spans="3:6" ht="21" customHeight="1">
      <c r="C627" s="3"/>
      <c r="D627" s="3"/>
      <c r="E627" s="3"/>
      <c r="F627" s="86"/>
    </row>
    <row r="628" spans="3:6" ht="21" customHeight="1">
      <c r="C628" s="3"/>
      <c r="D628" s="3"/>
      <c r="E628" s="3"/>
      <c r="F628" s="86"/>
    </row>
    <row r="629" spans="3:6" ht="21" customHeight="1">
      <c r="C629" s="3"/>
      <c r="D629" s="3"/>
      <c r="E629" s="3"/>
      <c r="F629" s="86"/>
    </row>
    <row r="630" spans="3:6" ht="21" customHeight="1">
      <c r="C630" s="3"/>
      <c r="D630" s="3"/>
      <c r="E630" s="3"/>
      <c r="F630" s="86"/>
    </row>
    <row r="631" spans="3:6" ht="21" customHeight="1">
      <c r="C631" s="3"/>
      <c r="D631" s="3"/>
      <c r="E631" s="3"/>
      <c r="F631" s="86"/>
    </row>
    <row r="632" spans="3:6" ht="21" customHeight="1">
      <c r="C632" s="3"/>
      <c r="D632" s="3"/>
      <c r="E632" s="3"/>
      <c r="F632" s="86"/>
    </row>
    <row r="633" spans="3:6" ht="21" customHeight="1">
      <c r="C633" s="3"/>
      <c r="D633" s="3"/>
      <c r="E633" s="3"/>
      <c r="F633" s="86"/>
    </row>
    <row r="634" spans="3:6" ht="21" customHeight="1">
      <c r="C634" s="3"/>
      <c r="D634" s="3"/>
      <c r="E634" s="3"/>
      <c r="F634" s="86"/>
    </row>
    <row r="635" spans="3:6" ht="21" customHeight="1">
      <c r="C635" s="3"/>
      <c r="D635" s="3"/>
      <c r="E635" s="3"/>
      <c r="F635" s="86"/>
    </row>
    <row r="636" spans="3:6" ht="21" customHeight="1">
      <c r="C636" s="3"/>
      <c r="D636" s="3"/>
      <c r="E636" s="3"/>
      <c r="F636" s="86"/>
    </row>
    <row r="637" spans="3:6" ht="21" customHeight="1">
      <c r="C637" s="3"/>
      <c r="D637" s="3"/>
      <c r="E637" s="3"/>
      <c r="F637" s="86"/>
    </row>
    <row r="638" spans="3:6" ht="21" customHeight="1">
      <c r="C638" s="3"/>
      <c r="D638" s="3"/>
      <c r="E638" s="3"/>
      <c r="F638" s="86"/>
    </row>
    <row r="639" spans="3:6" ht="21" customHeight="1">
      <c r="C639" s="3"/>
      <c r="D639" s="3"/>
      <c r="E639" s="3"/>
      <c r="F639" s="86"/>
    </row>
    <row r="640" spans="3:6" ht="21" customHeight="1">
      <c r="C640" s="3"/>
      <c r="D640" s="3"/>
      <c r="E640" s="3"/>
      <c r="F640" s="86"/>
    </row>
    <row r="641" spans="3:6" ht="21" customHeight="1">
      <c r="C641" s="3"/>
      <c r="D641" s="3"/>
      <c r="E641" s="3"/>
      <c r="F641" s="86"/>
    </row>
    <row r="642" spans="3:6" ht="21" customHeight="1">
      <c r="C642" s="3"/>
      <c r="D642" s="3"/>
      <c r="E642" s="3"/>
      <c r="F642" s="86"/>
    </row>
    <row r="643" spans="3:6" ht="21" customHeight="1">
      <c r="C643" s="3"/>
      <c r="D643" s="3"/>
      <c r="E643" s="3"/>
      <c r="F643" s="86"/>
    </row>
    <row r="644" spans="3:6" ht="21" customHeight="1">
      <c r="C644" s="3"/>
      <c r="D644" s="3"/>
      <c r="E644" s="3"/>
      <c r="F644" s="86"/>
    </row>
    <row r="645" spans="3:6" ht="21" customHeight="1">
      <c r="C645" s="3"/>
      <c r="D645" s="3"/>
      <c r="E645" s="3"/>
      <c r="F645" s="86"/>
    </row>
    <row r="646" spans="3:6" ht="21" customHeight="1">
      <c r="C646" s="3"/>
      <c r="D646" s="3"/>
      <c r="E646" s="3"/>
      <c r="F646" s="86"/>
    </row>
    <row r="647" spans="3:6" ht="21" customHeight="1">
      <c r="C647" s="3"/>
      <c r="D647" s="3"/>
      <c r="E647" s="3"/>
      <c r="F647" s="86"/>
    </row>
    <row r="648" spans="3:6" ht="21" customHeight="1">
      <c r="C648" s="3"/>
      <c r="D648" s="3"/>
      <c r="E648" s="3"/>
      <c r="F648" s="86"/>
    </row>
    <row r="649" spans="3:6" ht="21" customHeight="1">
      <c r="C649" s="3"/>
      <c r="D649" s="3"/>
      <c r="E649" s="3"/>
      <c r="F649" s="86"/>
    </row>
    <row r="650" spans="3:6" ht="21" customHeight="1">
      <c r="C650" s="3"/>
      <c r="D650" s="3"/>
      <c r="E650" s="3"/>
      <c r="F650" s="86"/>
    </row>
    <row r="651" spans="3:6" ht="21" customHeight="1">
      <c r="C651" s="3"/>
      <c r="D651" s="3"/>
      <c r="E651" s="3"/>
      <c r="F651" s="86"/>
    </row>
    <row r="652" spans="3:6" ht="21" customHeight="1">
      <c r="C652" s="3"/>
      <c r="D652" s="3"/>
      <c r="E652" s="3"/>
      <c r="F652" s="86"/>
    </row>
    <row r="653" spans="3:6" ht="21" customHeight="1">
      <c r="C653" s="3"/>
      <c r="D653" s="3"/>
      <c r="E653" s="3"/>
      <c r="F653" s="86"/>
    </row>
    <row r="654" spans="3:6" ht="21" customHeight="1">
      <c r="C654" s="3"/>
      <c r="D654" s="3"/>
      <c r="E654" s="3"/>
      <c r="F654" s="86"/>
    </row>
    <row r="655" spans="3:6" ht="21" customHeight="1">
      <c r="C655" s="3"/>
      <c r="D655" s="3"/>
      <c r="E655" s="3"/>
      <c r="F655" s="86"/>
    </row>
    <row r="656" spans="3:6" ht="21" customHeight="1">
      <c r="C656" s="3"/>
      <c r="D656" s="3"/>
      <c r="E656" s="3"/>
      <c r="F656" s="86"/>
    </row>
    <row r="657" spans="3:6" ht="21" customHeight="1">
      <c r="C657" s="3"/>
      <c r="D657" s="3"/>
      <c r="E657" s="3"/>
      <c r="F657" s="86"/>
    </row>
    <row r="658" spans="3:6" ht="21" customHeight="1">
      <c r="C658" s="3"/>
      <c r="D658" s="3"/>
      <c r="E658" s="3"/>
      <c r="F658" s="86"/>
    </row>
    <row r="659" spans="3:6" ht="21" customHeight="1">
      <c r="C659" s="3"/>
      <c r="D659" s="3"/>
      <c r="E659" s="3"/>
      <c r="F659" s="86"/>
    </row>
    <row r="660" spans="3:6" ht="21" customHeight="1">
      <c r="C660" s="3"/>
      <c r="D660" s="3"/>
      <c r="E660" s="3"/>
      <c r="F660" s="86"/>
    </row>
    <row r="661" spans="3:6" ht="21" customHeight="1">
      <c r="C661" s="3"/>
      <c r="D661" s="3"/>
      <c r="E661" s="3"/>
      <c r="F661" s="86"/>
    </row>
    <row r="662" spans="3:6" ht="21" customHeight="1">
      <c r="C662" s="3"/>
      <c r="D662" s="3"/>
      <c r="E662" s="3"/>
      <c r="F662" s="86"/>
    </row>
    <row r="663" spans="3:6" ht="21" customHeight="1">
      <c r="C663" s="3"/>
      <c r="D663" s="3"/>
      <c r="E663" s="3"/>
      <c r="F663" s="86"/>
    </row>
    <row r="664" spans="3:6" ht="21" customHeight="1">
      <c r="C664" s="3"/>
      <c r="D664" s="3"/>
      <c r="E664" s="3"/>
      <c r="F664" s="86"/>
    </row>
    <row r="665" spans="3:6" ht="21" customHeight="1">
      <c r="C665" s="3"/>
      <c r="D665" s="3"/>
      <c r="E665" s="3"/>
      <c r="F665" s="86"/>
    </row>
    <row r="666" spans="3:6" ht="21" customHeight="1">
      <c r="C666" s="3"/>
      <c r="D666" s="3"/>
      <c r="E666" s="3"/>
      <c r="F666" s="86"/>
    </row>
    <row r="667" spans="3:6" ht="21" customHeight="1">
      <c r="C667" s="3"/>
      <c r="D667" s="3"/>
      <c r="E667" s="3"/>
      <c r="F667" s="86"/>
    </row>
    <row r="668" spans="3:6" ht="21" customHeight="1">
      <c r="C668" s="3"/>
      <c r="D668" s="3"/>
      <c r="E668" s="3"/>
      <c r="F668" s="86"/>
    </row>
    <row r="669" spans="3:6" ht="21" customHeight="1">
      <c r="C669" s="3"/>
      <c r="D669" s="3"/>
      <c r="E669" s="3"/>
      <c r="F669" s="86"/>
    </row>
    <row r="670" spans="3:6" ht="21" customHeight="1">
      <c r="C670" s="3"/>
      <c r="D670" s="3"/>
      <c r="E670" s="3"/>
      <c r="F670" s="86"/>
    </row>
    <row r="671" spans="3:6" ht="21" customHeight="1">
      <c r="C671" s="3"/>
      <c r="D671" s="3"/>
      <c r="E671" s="3"/>
      <c r="F671" s="86"/>
    </row>
    <row r="672" spans="3:6" ht="21" customHeight="1">
      <c r="C672" s="3"/>
      <c r="D672" s="3"/>
      <c r="E672" s="3"/>
      <c r="F672" s="86"/>
    </row>
    <row r="673" spans="3:6" ht="21" customHeight="1">
      <c r="C673" s="3"/>
      <c r="D673" s="3"/>
      <c r="E673" s="3"/>
      <c r="F673" s="86"/>
    </row>
    <row r="674" spans="3:6" ht="21" customHeight="1">
      <c r="C674" s="3"/>
      <c r="D674" s="3"/>
      <c r="E674" s="3"/>
      <c r="F674" s="86"/>
    </row>
    <row r="675" spans="3:6" ht="21" customHeight="1">
      <c r="C675" s="3"/>
      <c r="D675" s="3"/>
      <c r="E675" s="3"/>
      <c r="F675" s="86"/>
    </row>
    <row r="676" spans="3:6" ht="21" customHeight="1">
      <c r="C676" s="3"/>
      <c r="D676" s="3"/>
      <c r="E676" s="3"/>
      <c r="F676" s="86"/>
    </row>
    <row r="677" spans="3:6" ht="21" customHeight="1">
      <c r="C677" s="3"/>
      <c r="D677" s="3"/>
      <c r="E677" s="3"/>
      <c r="F677" s="86"/>
    </row>
    <row r="678" spans="3:6" ht="21" customHeight="1">
      <c r="C678" s="3"/>
      <c r="D678" s="3"/>
      <c r="E678" s="3"/>
      <c r="F678" s="86"/>
    </row>
    <row r="679" spans="3:6" ht="21" customHeight="1">
      <c r="C679" s="3"/>
      <c r="D679" s="3"/>
      <c r="E679" s="3"/>
      <c r="F679" s="86"/>
    </row>
    <row r="680" spans="3:6" ht="21" customHeight="1">
      <c r="C680" s="3"/>
      <c r="D680" s="3"/>
      <c r="E680" s="3"/>
      <c r="F680" s="86"/>
    </row>
    <row r="681" spans="3:6" ht="21" customHeight="1">
      <c r="C681" s="3"/>
      <c r="D681" s="3"/>
      <c r="E681" s="3"/>
      <c r="F681" s="86"/>
    </row>
    <row r="682" spans="3:6" ht="21" customHeight="1">
      <c r="C682" s="3"/>
      <c r="D682" s="3"/>
      <c r="E682" s="3"/>
      <c r="F682" s="86"/>
    </row>
    <row r="683" spans="3:6" ht="21" customHeight="1">
      <c r="C683" s="3"/>
      <c r="D683" s="3"/>
      <c r="E683" s="3"/>
      <c r="F683" s="86"/>
    </row>
    <row r="684" spans="3:6" ht="21" customHeight="1">
      <c r="C684" s="3"/>
      <c r="D684" s="3"/>
      <c r="E684" s="3"/>
      <c r="F684" s="86"/>
    </row>
    <row r="685" spans="3:6" ht="21" customHeight="1">
      <c r="C685" s="3"/>
      <c r="D685" s="3"/>
      <c r="E685" s="3"/>
      <c r="F685" s="86"/>
    </row>
    <row r="686" spans="3:6" ht="21" customHeight="1">
      <c r="C686" s="3"/>
      <c r="D686" s="3"/>
      <c r="E686" s="3"/>
      <c r="F686" s="86"/>
    </row>
    <row r="687" spans="3:6" ht="21" customHeight="1">
      <c r="C687" s="3"/>
      <c r="D687" s="3"/>
      <c r="E687" s="3"/>
      <c r="F687" s="86"/>
    </row>
    <row r="688" spans="3:6" ht="21" customHeight="1">
      <c r="C688" s="3"/>
      <c r="D688" s="3"/>
      <c r="E688" s="3"/>
      <c r="F688" s="86"/>
    </row>
    <row r="689" spans="3:6" ht="21" customHeight="1">
      <c r="C689" s="3"/>
      <c r="D689" s="3"/>
      <c r="E689" s="3"/>
      <c r="F689" s="86"/>
    </row>
    <row r="690" spans="3:6" ht="21" customHeight="1">
      <c r="C690" s="3"/>
      <c r="D690" s="3"/>
      <c r="E690" s="3"/>
      <c r="F690" s="86"/>
    </row>
    <row r="691" spans="3:6" ht="21" customHeight="1">
      <c r="C691" s="3"/>
      <c r="D691" s="3"/>
      <c r="E691" s="3"/>
      <c r="F691" s="86"/>
    </row>
    <row r="692" spans="3:6" ht="21" customHeight="1">
      <c r="C692" s="3"/>
      <c r="D692" s="3"/>
      <c r="E692" s="3"/>
      <c r="F692" s="86"/>
    </row>
    <row r="693" spans="3:6" ht="21" customHeight="1">
      <c r="C693" s="3"/>
      <c r="D693" s="3"/>
      <c r="E693" s="3"/>
      <c r="F693" s="86"/>
    </row>
    <row r="694" spans="3:6" ht="21" customHeight="1">
      <c r="C694" s="3"/>
      <c r="D694" s="3"/>
      <c r="E694" s="3"/>
      <c r="F694" s="86"/>
    </row>
    <row r="695" spans="3:6" ht="21" customHeight="1">
      <c r="C695" s="3"/>
      <c r="D695" s="3"/>
      <c r="E695" s="3"/>
      <c r="F695" s="86"/>
    </row>
    <row r="696" spans="3:6" ht="21" customHeight="1">
      <c r="C696" s="3"/>
      <c r="D696" s="3"/>
      <c r="E696" s="3"/>
      <c r="F696" s="86"/>
    </row>
    <row r="697" spans="3:6" ht="21" customHeight="1">
      <c r="C697" s="3"/>
      <c r="D697" s="3"/>
      <c r="E697" s="3"/>
      <c r="F697" s="86"/>
    </row>
    <row r="698" spans="3:6" ht="21" customHeight="1">
      <c r="C698" s="3"/>
      <c r="D698" s="3"/>
      <c r="E698" s="3"/>
      <c r="F698" s="86"/>
    </row>
    <row r="699" spans="3:6" ht="21" customHeight="1">
      <c r="C699" s="3"/>
      <c r="D699" s="3"/>
      <c r="E699" s="3"/>
      <c r="F699" s="86"/>
    </row>
    <row r="700" spans="3:6" ht="21" customHeight="1">
      <c r="C700" s="3"/>
      <c r="D700" s="3"/>
      <c r="E700" s="3"/>
      <c r="F700" s="86"/>
    </row>
    <row r="701" spans="3:6" ht="21" customHeight="1">
      <c r="C701" s="3"/>
      <c r="D701" s="3"/>
      <c r="E701" s="3"/>
      <c r="F701" s="86"/>
    </row>
    <row r="702" spans="3:6" ht="21" customHeight="1">
      <c r="C702" s="3"/>
      <c r="D702" s="3"/>
      <c r="E702" s="3"/>
      <c r="F702" s="86"/>
    </row>
    <row r="703" spans="3:6" ht="21" customHeight="1">
      <c r="C703" s="3"/>
      <c r="D703" s="3"/>
      <c r="E703" s="3"/>
      <c r="F703" s="86"/>
    </row>
    <row r="704" spans="3:6" ht="21" customHeight="1">
      <c r="C704" s="3"/>
      <c r="D704" s="3"/>
      <c r="E704" s="3"/>
      <c r="F704" s="86"/>
    </row>
    <row r="705" spans="3:6" ht="21" customHeight="1">
      <c r="C705" s="3"/>
      <c r="D705" s="3"/>
      <c r="E705" s="3"/>
      <c r="F705" s="86"/>
    </row>
    <row r="706" spans="3:6" ht="21" customHeight="1">
      <c r="C706" s="3"/>
      <c r="D706" s="3"/>
      <c r="E706" s="3"/>
      <c r="F706" s="86"/>
    </row>
    <row r="707" spans="3:6" ht="21" customHeight="1">
      <c r="C707" s="3"/>
      <c r="D707" s="3"/>
      <c r="E707" s="3"/>
      <c r="F707" s="86"/>
    </row>
    <row r="708" spans="3:6" ht="21" customHeight="1">
      <c r="C708" s="3"/>
      <c r="D708" s="3"/>
      <c r="E708" s="3"/>
      <c r="F708" s="86"/>
    </row>
    <row r="709" spans="3:6" ht="21" customHeight="1">
      <c r="C709" s="3"/>
      <c r="D709" s="3"/>
      <c r="E709" s="3"/>
      <c r="F709" s="86"/>
    </row>
    <row r="710" spans="3:6" ht="21" customHeight="1">
      <c r="C710" s="3"/>
      <c r="D710" s="3"/>
      <c r="E710" s="3"/>
      <c r="F710" s="86"/>
    </row>
    <row r="711" spans="3:6" ht="21" customHeight="1">
      <c r="C711" s="3"/>
      <c r="D711" s="3"/>
      <c r="E711" s="3"/>
      <c r="F711" s="86"/>
    </row>
    <row r="712" spans="3:6" ht="21" customHeight="1">
      <c r="C712" s="3"/>
      <c r="D712" s="3"/>
      <c r="E712" s="3"/>
      <c r="F712" s="86"/>
    </row>
    <row r="713" spans="3:6" ht="21" customHeight="1">
      <c r="C713" s="3"/>
      <c r="D713" s="3"/>
      <c r="E713" s="3"/>
      <c r="F713" s="86"/>
    </row>
    <row r="714" spans="3:6" ht="21" customHeight="1">
      <c r="C714" s="3"/>
      <c r="D714" s="3"/>
      <c r="E714" s="3"/>
      <c r="F714" s="86"/>
    </row>
    <row r="715" spans="3:6" ht="21" customHeight="1">
      <c r="C715" s="3"/>
      <c r="D715" s="3"/>
      <c r="E715" s="3"/>
      <c r="F715" s="86"/>
    </row>
    <row r="716" spans="3:6" ht="21" customHeight="1">
      <c r="C716" s="3"/>
      <c r="D716" s="3"/>
      <c r="E716" s="3"/>
      <c r="F716" s="86"/>
    </row>
    <row r="717" spans="3:6" ht="21" customHeight="1">
      <c r="C717" s="3"/>
      <c r="D717" s="3"/>
      <c r="E717" s="3"/>
      <c r="F717" s="86"/>
    </row>
    <row r="718" spans="3:6" ht="21" customHeight="1">
      <c r="C718" s="3"/>
      <c r="D718" s="3"/>
      <c r="E718" s="3"/>
      <c r="F718" s="86"/>
    </row>
    <row r="719" spans="3:6" ht="21" customHeight="1">
      <c r="C719" s="3"/>
      <c r="D719" s="3"/>
      <c r="E719" s="3"/>
      <c r="F719" s="86"/>
    </row>
    <row r="720" spans="3:6" ht="21" customHeight="1">
      <c r="C720" s="3"/>
      <c r="D720" s="3"/>
      <c r="E720" s="3"/>
      <c r="F720" s="86"/>
    </row>
    <row r="721" spans="3:6" ht="21" customHeight="1">
      <c r="C721" s="3"/>
      <c r="D721" s="3"/>
      <c r="E721" s="3"/>
      <c r="F721" s="86"/>
    </row>
    <row r="722" spans="3:6" ht="21" customHeight="1">
      <c r="C722" s="3"/>
      <c r="D722" s="3"/>
      <c r="E722" s="3"/>
      <c r="F722" s="86"/>
    </row>
    <row r="723" spans="3:6" ht="21" customHeight="1">
      <c r="C723" s="3"/>
      <c r="D723" s="3"/>
      <c r="E723" s="3"/>
      <c r="F723" s="86"/>
    </row>
    <row r="724" spans="3:6" ht="21" customHeight="1">
      <c r="C724" s="3"/>
      <c r="D724" s="3"/>
      <c r="E724" s="3"/>
      <c r="F724" s="86"/>
    </row>
    <row r="725" spans="3:6" ht="21" customHeight="1">
      <c r="C725" s="3"/>
      <c r="D725" s="3"/>
      <c r="E725" s="3"/>
      <c r="F725" s="86"/>
    </row>
    <row r="726" spans="3:6" ht="21" customHeight="1">
      <c r="C726" s="3"/>
      <c r="D726" s="3"/>
      <c r="E726" s="3"/>
      <c r="F726" s="86"/>
    </row>
    <row r="727" spans="3:6" ht="21" customHeight="1">
      <c r="C727" s="3"/>
      <c r="D727" s="3"/>
      <c r="E727" s="3"/>
      <c r="F727" s="86"/>
    </row>
    <row r="728" spans="3:6" ht="21" customHeight="1">
      <c r="C728" s="3"/>
      <c r="D728" s="3"/>
      <c r="E728" s="3"/>
      <c r="F728" s="86"/>
    </row>
    <row r="729" spans="3:6" ht="21" customHeight="1">
      <c r="C729" s="3"/>
      <c r="D729" s="3"/>
      <c r="E729" s="3"/>
      <c r="F729" s="86"/>
    </row>
    <row r="730" spans="3:6" ht="21" customHeight="1">
      <c r="C730" s="3"/>
      <c r="D730" s="3"/>
      <c r="E730" s="3"/>
      <c r="F730" s="86"/>
    </row>
    <row r="731" spans="3:6" ht="21" customHeight="1">
      <c r="C731" s="3"/>
      <c r="D731" s="3"/>
      <c r="E731" s="3"/>
      <c r="F731" s="86"/>
    </row>
    <row r="732" spans="3:6" ht="21" customHeight="1">
      <c r="C732" s="3"/>
      <c r="D732" s="3"/>
      <c r="E732" s="3"/>
      <c r="F732" s="86"/>
    </row>
    <row r="733" spans="3:6" ht="21" customHeight="1">
      <c r="C733" s="3"/>
      <c r="D733" s="3"/>
      <c r="E733" s="3"/>
      <c r="F733" s="86"/>
    </row>
    <row r="734" spans="3:6" ht="21" customHeight="1">
      <c r="C734" s="3"/>
      <c r="D734" s="3"/>
      <c r="E734" s="3"/>
      <c r="F734" s="86"/>
    </row>
    <row r="735" spans="3:6" ht="21" customHeight="1">
      <c r="C735" s="3"/>
      <c r="D735" s="3"/>
      <c r="E735" s="3"/>
      <c r="F735" s="86"/>
    </row>
    <row r="736" spans="3:6" ht="21" customHeight="1">
      <c r="C736" s="3"/>
      <c r="D736" s="3"/>
      <c r="E736" s="3"/>
      <c r="F736" s="86"/>
    </row>
    <row r="737" spans="3:6" ht="21" customHeight="1">
      <c r="C737" s="3"/>
      <c r="D737" s="3"/>
      <c r="E737" s="3"/>
      <c r="F737" s="86"/>
    </row>
    <row r="738" spans="3:6" ht="21" customHeight="1">
      <c r="C738" s="3"/>
      <c r="D738" s="3"/>
      <c r="E738" s="3"/>
      <c r="F738" s="86"/>
    </row>
    <row r="739" spans="3:6" ht="21" customHeight="1">
      <c r="C739" s="3"/>
      <c r="D739" s="3"/>
      <c r="E739" s="3"/>
      <c r="F739" s="86"/>
    </row>
    <row r="740" spans="3:6" ht="21" customHeight="1">
      <c r="C740" s="3"/>
      <c r="D740" s="3"/>
      <c r="E740" s="3"/>
      <c r="F740" s="86"/>
    </row>
    <row r="741" spans="3:6" ht="21" customHeight="1">
      <c r="C741" s="3"/>
      <c r="D741" s="3"/>
      <c r="E741" s="3"/>
      <c r="F741" s="86"/>
    </row>
    <row r="742" spans="3:6" ht="21" customHeight="1">
      <c r="C742" s="3"/>
      <c r="D742" s="3"/>
      <c r="E742" s="3"/>
      <c r="F742" s="86"/>
    </row>
    <row r="743" spans="3:6" ht="21" customHeight="1">
      <c r="C743" s="3"/>
      <c r="D743" s="3"/>
      <c r="E743" s="3"/>
      <c r="F743" s="86"/>
    </row>
    <row r="744" spans="3:6" ht="21" customHeight="1">
      <c r="C744" s="3"/>
      <c r="D744" s="3"/>
      <c r="E744" s="3"/>
      <c r="F744" s="86"/>
    </row>
    <row r="745" spans="3:6" ht="21" customHeight="1">
      <c r="C745" s="3"/>
      <c r="D745" s="3"/>
      <c r="E745" s="3"/>
      <c r="F745" s="86"/>
    </row>
    <row r="746" spans="3:6" ht="21" customHeight="1">
      <c r="C746" s="3"/>
      <c r="D746" s="3"/>
      <c r="E746" s="3"/>
      <c r="F746" s="86"/>
    </row>
    <row r="747" spans="3:6" ht="21" customHeight="1">
      <c r="C747" s="3"/>
      <c r="D747" s="3"/>
      <c r="E747" s="3"/>
      <c r="F747" s="86"/>
    </row>
    <row r="748" spans="3:6" ht="21" customHeight="1">
      <c r="C748" s="3"/>
      <c r="D748" s="3"/>
      <c r="E748" s="3"/>
      <c r="F748" s="86"/>
    </row>
    <row r="749" spans="3:6" ht="21" customHeight="1">
      <c r="C749" s="3"/>
      <c r="D749" s="3"/>
      <c r="E749" s="3"/>
      <c r="F749" s="86"/>
    </row>
    <row r="750" spans="3:6" ht="21" customHeight="1">
      <c r="C750" s="3"/>
      <c r="D750" s="3"/>
      <c r="E750" s="3"/>
      <c r="F750" s="86"/>
    </row>
    <row r="751" spans="3:6" ht="21" customHeight="1">
      <c r="C751" s="3"/>
      <c r="D751" s="3"/>
      <c r="E751" s="3"/>
      <c r="F751" s="86"/>
    </row>
    <row r="752" spans="3:6" ht="21" customHeight="1">
      <c r="C752" s="3"/>
      <c r="D752" s="3"/>
      <c r="E752" s="3"/>
      <c r="F752" s="86"/>
    </row>
    <row r="753" spans="3:6" ht="21" customHeight="1">
      <c r="C753" s="3"/>
      <c r="D753" s="3"/>
      <c r="E753" s="3"/>
      <c r="F753" s="86"/>
    </row>
    <row r="754" spans="3:6" ht="21" customHeight="1">
      <c r="C754" s="3"/>
      <c r="D754" s="3"/>
      <c r="E754" s="3"/>
      <c r="F754" s="86"/>
    </row>
    <row r="755" spans="3:6" ht="21" customHeight="1">
      <c r="C755" s="3"/>
      <c r="D755" s="3"/>
      <c r="E755" s="3"/>
      <c r="F755" s="86"/>
    </row>
    <row r="756" spans="3:6" ht="21" customHeight="1">
      <c r="C756" s="3"/>
      <c r="D756" s="3"/>
      <c r="E756" s="3"/>
      <c r="F756" s="86"/>
    </row>
    <row r="757" spans="3:6" ht="21" customHeight="1">
      <c r="C757" s="3"/>
      <c r="D757" s="3"/>
      <c r="E757" s="3"/>
      <c r="F757" s="86"/>
    </row>
    <row r="758" spans="3:6" ht="21" customHeight="1">
      <c r="C758" s="3"/>
      <c r="D758" s="3"/>
      <c r="E758" s="3"/>
      <c r="F758" s="86"/>
    </row>
    <row r="759" spans="3:6" ht="21" customHeight="1">
      <c r="C759" s="3"/>
      <c r="D759" s="3"/>
      <c r="E759" s="3"/>
      <c r="F759" s="86"/>
    </row>
    <row r="760" spans="3:6" ht="21" customHeight="1">
      <c r="C760" s="3"/>
      <c r="D760" s="3"/>
      <c r="E760" s="3"/>
      <c r="F760" s="86"/>
    </row>
    <row r="761" spans="3:6" ht="21" customHeight="1">
      <c r="C761" s="3"/>
      <c r="D761" s="3"/>
      <c r="E761" s="3"/>
      <c r="F761" s="86"/>
    </row>
    <row r="762" spans="3:6" ht="21" customHeight="1">
      <c r="C762" s="3"/>
      <c r="D762" s="3"/>
      <c r="E762" s="3"/>
      <c r="F762" s="86"/>
    </row>
    <row r="763" spans="3:6" ht="21" customHeight="1">
      <c r="C763" s="3"/>
      <c r="D763" s="3"/>
      <c r="E763" s="3"/>
      <c r="F763" s="86"/>
    </row>
    <row r="764" spans="3:6" ht="21" customHeight="1">
      <c r="C764" s="3"/>
      <c r="D764" s="3"/>
      <c r="E764" s="3"/>
      <c r="F764" s="86"/>
    </row>
    <row r="765" spans="3:6" ht="21" customHeight="1">
      <c r="C765" s="3"/>
      <c r="D765" s="3"/>
      <c r="E765" s="3"/>
      <c r="F765" s="86"/>
    </row>
    <row r="766" spans="3:6" ht="21" customHeight="1">
      <c r="C766" s="3"/>
      <c r="D766" s="3"/>
      <c r="E766" s="3"/>
      <c r="F766" s="86"/>
    </row>
    <row r="767" spans="3:6" ht="21" customHeight="1">
      <c r="C767" s="3"/>
      <c r="D767" s="3"/>
      <c r="E767" s="3"/>
      <c r="F767" s="86"/>
    </row>
    <row r="768" spans="3:6" ht="21" customHeight="1">
      <c r="C768" s="3"/>
      <c r="D768" s="3"/>
      <c r="E768" s="3"/>
      <c r="F768" s="86"/>
    </row>
    <row r="769" spans="3:6" ht="21" customHeight="1">
      <c r="C769" s="3"/>
      <c r="D769" s="3"/>
      <c r="E769" s="3"/>
      <c r="F769" s="86"/>
    </row>
    <row r="770" spans="3:6" ht="21" customHeight="1">
      <c r="C770" s="3"/>
      <c r="D770" s="3"/>
      <c r="E770" s="3"/>
      <c r="F770" s="86"/>
    </row>
    <row r="771" spans="3:6" ht="21" customHeight="1">
      <c r="C771" s="3"/>
      <c r="D771" s="3"/>
      <c r="E771" s="3"/>
      <c r="F771" s="86"/>
    </row>
    <row r="772" spans="3:6" ht="21" customHeight="1">
      <c r="C772" s="3"/>
      <c r="D772" s="3"/>
      <c r="E772" s="3"/>
      <c r="F772" s="86"/>
    </row>
    <row r="773" spans="3:6" ht="21" customHeight="1">
      <c r="C773" s="3"/>
      <c r="D773" s="3"/>
      <c r="E773" s="3"/>
      <c r="F773" s="86"/>
    </row>
    <row r="774" spans="3:6" ht="21" customHeight="1">
      <c r="C774" s="3"/>
      <c r="D774" s="3"/>
      <c r="E774" s="3"/>
      <c r="F774" s="86"/>
    </row>
    <row r="775" spans="3:6" ht="21" customHeight="1">
      <c r="C775" s="3"/>
      <c r="D775" s="3"/>
      <c r="E775" s="3"/>
      <c r="F775" s="86"/>
    </row>
    <row r="776" spans="3:6" ht="21" customHeight="1">
      <c r="C776" s="3"/>
      <c r="D776" s="3"/>
      <c r="E776" s="3"/>
      <c r="F776" s="86"/>
    </row>
    <row r="777" spans="3:6" ht="21" customHeight="1">
      <c r="C777" s="3"/>
      <c r="D777" s="3"/>
      <c r="E777" s="3"/>
      <c r="F777" s="86"/>
    </row>
    <row r="778" spans="3:6" ht="21" customHeight="1">
      <c r="C778" s="3"/>
      <c r="D778" s="3"/>
      <c r="E778" s="3"/>
      <c r="F778" s="86"/>
    </row>
    <row r="779" spans="3:6" ht="21" customHeight="1">
      <c r="C779" s="3"/>
      <c r="D779" s="3"/>
      <c r="E779" s="3"/>
      <c r="F779" s="86"/>
    </row>
    <row r="780" spans="3:6" ht="21" customHeight="1">
      <c r="C780" s="3"/>
      <c r="D780" s="3"/>
      <c r="E780" s="3"/>
      <c r="F780" s="86"/>
    </row>
    <row r="781" spans="3:6" ht="21" customHeight="1">
      <c r="C781" s="3"/>
      <c r="D781" s="3"/>
      <c r="E781" s="3"/>
      <c r="F781" s="86"/>
    </row>
    <row r="782" spans="3:6" ht="21" customHeight="1">
      <c r="C782" s="3"/>
      <c r="D782" s="3"/>
      <c r="E782" s="3"/>
      <c r="F782" s="86"/>
    </row>
    <row r="783" spans="3:6" ht="21" customHeight="1">
      <c r="C783" s="3"/>
      <c r="D783" s="3"/>
      <c r="E783" s="3"/>
      <c r="F783" s="86"/>
    </row>
    <row r="784" spans="3:6" ht="21" customHeight="1">
      <c r="C784" s="3"/>
      <c r="D784" s="3"/>
      <c r="E784" s="3"/>
      <c r="F784" s="86"/>
    </row>
    <row r="785" spans="3:6" ht="21" customHeight="1">
      <c r="C785" s="3"/>
      <c r="D785" s="3"/>
      <c r="E785" s="3"/>
      <c r="F785" s="86"/>
    </row>
    <row r="786" spans="3:6" ht="21" customHeight="1">
      <c r="C786" s="3"/>
      <c r="D786" s="3"/>
      <c r="E786" s="3"/>
      <c r="F786" s="86"/>
    </row>
    <row r="787" spans="3:6" ht="21" customHeight="1">
      <c r="C787" s="3"/>
      <c r="D787" s="3"/>
      <c r="E787" s="3"/>
      <c r="F787" s="86"/>
    </row>
    <row r="788" spans="3:6" ht="21" customHeight="1">
      <c r="C788" s="3"/>
      <c r="D788" s="3"/>
      <c r="E788" s="3"/>
      <c r="F788" s="86"/>
    </row>
    <row r="789" spans="3:6" ht="21" customHeight="1">
      <c r="C789" s="3"/>
      <c r="D789" s="3"/>
      <c r="E789" s="3"/>
      <c r="F789" s="86"/>
    </row>
    <row r="790" spans="3:6" ht="21" customHeight="1">
      <c r="C790" s="3"/>
      <c r="D790" s="3"/>
      <c r="E790" s="3"/>
      <c r="F790" s="86"/>
    </row>
    <row r="791" spans="3:6" ht="21" customHeight="1">
      <c r="C791" s="3"/>
      <c r="D791" s="3"/>
      <c r="E791" s="3"/>
      <c r="F791" s="86"/>
    </row>
    <row r="792" spans="3:6" ht="21" customHeight="1">
      <c r="C792" s="3"/>
      <c r="D792" s="3"/>
      <c r="E792" s="3"/>
      <c r="F792" s="86"/>
    </row>
    <row r="793" spans="3:6" ht="21" customHeight="1">
      <c r="C793" s="3"/>
      <c r="D793" s="3"/>
      <c r="E793" s="3"/>
      <c r="F793" s="86"/>
    </row>
    <row r="794" spans="3:6" ht="21" customHeight="1">
      <c r="C794" s="3"/>
      <c r="D794" s="3"/>
      <c r="E794" s="3"/>
      <c r="F794" s="86"/>
    </row>
    <row r="795" spans="3:6" ht="21" customHeight="1">
      <c r="C795" s="3"/>
      <c r="D795" s="3"/>
      <c r="E795" s="3"/>
      <c r="F795" s="86"/>
    </row>
    <row r="796" spans="3:6" ht="21" customHeight="1">
      <c r="C796" s="3"/>
      <c r="D796" s="3"/>
      <c r="E796" s="3"/>
      <c r="F796" s="86"/>
    </row>
    <row r="797" spans="3:6" ht="21" customHeight="1">
      <c r="C797" s="3"/>
      <c r="D797" s="3"/>
      <c r="E797" s="3"/>
      <c r="F797" s="86"/>
    </row>
    <row r="798" spans="3:6" ht="21" customHeight="1">
      <c r="C798" s="3"/>
      <c r="D798" s="3"/>
      <c r="E798" s="3"/>
      <c r="F798" s="86"/>
    </row>
    <row r="799" spans="3:6" ht="21" customHeight="1">
      <c r="C799" s="3"/>
      <c r="D799" s="3"/>
      <c r="E799" s="3"/>
      <c r="F799" s="86"/>
    </row>
    <row r="800" spans="3:6" ht="21" customHeight="1">
      <c r="C800" s="3"/>
      <c r="D800" s="3"/>
      <c r="E800" s="3"/>
      <c r="F800" s="86"/>
    </row>
    <row r="801" spans="3:6" ht="21" customHeight="1">
      <c r="C801" s="3"/>
      <c r="D801" s="3"/>
      <c r="E801" s="3"/>
      <c r="F801" s="86"/>
    </row>
    <row r="802" spans="3:6" ht="21" customHeight="1">
      <c r="C802" s="3"/>
      <c r="D802" s="3"/>
      <c r="E802" s="3"/>
      <c r="F802" s="86"/>
    </row>
    <row r="803" spans="3:6" ht="21" customHeight="1">
      <c r="C803" s="3"/>
      <c r="D803" s="3"/>
      <c r="E803" s="3"/>
      <c r="F803" s="86"/>
    </row>
    <row r="804" spans="3:6" ht="21" customHeight="1">
      <c r="C804" s="3"/>
      <c r="D804" s="3"/>
      <c r="E804" s="3"/>
      <c r="F804" s="86"/>
    </row>
    <row r="805" spans="3:6" ht="21" customHeight="1">
      <c r="C805" s="3"/>
      <c r="D805" s="3"/>
      <c r="E805" s="3"/>
      <c r="F805" s="86"/>
    </row>
    <row r="806" spans="3:6" ht="21" customHeight="1">
      <c r="C806" s="3"/>
      <c r="D806" s="3"/>
      <c r="E806" s="3"/>
      <c r="F806" s="86"/>
    </row>
    <row r="807" spans="3:6" ht="21" customHeight="1">
      <c r="C807" s="3"/>
      <c r="D807" s="3"/>
      <c r="E807" s="3"/>
      <c r="F807" s="86"/>
    </row>
    <row r="808" spans="3:6" ht="21" customHeight="1">
      <c r="C808" s="3"/>
      <c r="D808" s="3"/>
      <c r="E808" s="3"/>
      <c r="F808" s="86"/>
    </row>
    <row r="809" spans="3:6" ht="21" customHeight="1">
      <c r="C809" s="3"/>
      <c r="D809" s="3"/>
      <c r="E809" s="3"/>
      <c r="F809" s="86"/>
    </row>
    <row r="810" spans="3:6" ht="21" customHeight="1">
      <c r="C810" s="3"/>
      <c r="D810" s="3"/>
      <c r="E810" s="3"/>
      <c r="F810" s="86"/>
    </row>
    <row r="811" spans="3:6" ht="21" customHeight="1">
      <c r="C811" s="3"/>
      <c r="D811" s="3"/>
      <c r="E811" s="3"/>
      <c r="F811" s="86"/>
    </row>
    <row r="812" spans="3:6" ht="21" customHeight="1">
      <c r="C812" s="3"/>
      <c r="D812" s="3"/>
      <c r="E812" s="3"/>
      <c r="F812" s="86"/>
    </row>
    <row r="813" spans="3:6" ht="21" customHeight="1">
      <c r="C813" s="3"/>
      <c r="D813" s="3"/>
      <c r="E813" s="3"/>
      <c r="F813" s="86"/>
    </row>
    <row r="814" spans="3:6" ht="21" customHeight="1">
      <c r="C814" s="3"/>
      <c r="D814" s="3"/>
      <c r="E814" s="3"/>
      <c r="F814" s="86"/>
    </row>
    <row r="815" spans="3:6" ht="21" customHeight="1">
      <c r="C815" s="3"/>
      <c r="D815" s="3"/>
      <c r="E815" s="3"/>
      <c r="F815" s="86"/>
    </row>
    <row r="816" spans="3:6" ht="21" customHeight="1">
      <c r="C816" s="3"/>
      <c r="D816" s="3"/>
      <c r="E816" s="3"/>
      <c r="F816" s="86"/>
    </row>
    <row r="817" spans="3:6" ht="21" customHeight="1">
      <c r="C817" s="3"/>
      <c r="D817" s="3"/>
      <c r="E817" s="3"/>
      <c r="F817" s="86"/>
    </row>
    <row r="818" spans="3:6" ht="21" customHeight="1">
      <c r="C818" s="3"/>
      <c r="D818" s="3"/>
      <c r="E818" s="3"/>
      <c r="F818" s="86"/>
    </row>
    <row r="819" spans="3:6" ht="21" customHeight="1">
      <c r="C819" s="3"/>
      <c r="D819" s="3"/>
      <c r="E819" s="3"/>
      <c r="F819" s="86"/>
    </row>
    <row r="820" spans="3:6" ht="21" customHeight="1">
      <c r="C820" s="3"/>
      <c r="D820" s="3"/>
      <c r="E820" s="3"/>
      <c r="F820" s="86"/>
    </row>
    <row r="821" spans="3:6" ht="21" customHeight="1">
      <c r="C821" s="3"/>
      <c r="D821" s="3"/>
      <c r="E821" s="3"/>
      <c r="F821" s="86"/>
    </row>
    <row r="822" spans="3:6" ht="21" customHeight="1">
      <c r="C822" s="3"/>
      <c r="D822" s="3"/>
      <c r="E822" s="3"/>
      <c r="F822" s="86"/>
    </row>
    <row r="823" spans="3:6" ht="21" customHeight="1">
      <c r="C823" s="3"/>
      <c r="D823" s="3"/>
      <c r="E823" s="3"/>
      <c r="F823" s="86"/>
    </row>
    <row r="824" spans="3:6" ht="21" customHeight="1">
      <c r="C824" s="3"/>
      <c r="D824" s="3"/>
      <c r="E824" s="3"/>
      <c r="F824" s="86"/>
    </row>
    <row r="825" spans="3:6" ht="21" customHeight="1">
      <c r="C825" s="3"/>
      <c r="D825" s="3"/>
      <c r="E825" s="3"/>
      <c r="F825" s="86"/>
    </row>
    <row r="826" spans="3:6" ht="21" customHeight="1">
      <c r="C826" s="3"/>
      <c r="D826" s="3"/>
      <c r="E826" s="3"/>
      <c r="F826" s="86"/>
    </row>
    <row r="827" spans="3:6" ht="21" customHeight="1">
      <c r="C827" s="3"/>
      <c r="D827" s="3"/>
      <c r="E827" s="3"/>
      <c r="F827" s="86"/>
    </row>
    <row r="828" spans="3:6" ht="21" customHeight="1">
      <c r="C828" s="3"/>
      <c r="D828" s="3"/>
      <c r="E828" s="3"/>
      <c r="F828" s="86"/>
    </row>
    <row r="829" spans="3:6" ht="21" customHeight="1">
      <c r="C829" s="3"/>
      <c r="D829" s="3"/>
      <c r="E829" s="3"/>
      <c r="F829" s="86"/>
    </row>
    <row r="830" spans="3:6" ht="21" customHeight="1">
      <c r="C830" s="3"/>
      <c r="D830" s="3"/>
      <c r="E830" s="3"/>
      <c r="F830" s="86"/>
    </row>
    <row r="831" spans="3:6" ht="21" customHeight="1">
      <c r="C831" s="3"/>
      <c r="D831" s="3"/>
      <c r="E831" s="3"/>
      <c r="F831" s="86"/>
    </row>
    <row r="832" spans="3:6" ht="21" customHeight="1">
      <c r="C832" s="3"/>
      <c r="D832" s="3"/>
      <c r="E832" s="3"/>
      <c r="F832" s="86"/>
    </row>
    <row r="833" spans="3:6" ht="21" customHeight="1">
      <c r="C833" s="3"/>
      <c r="D833" s="3"/>
      <c r="E833" s="3"/>
      <c r="F833" s="86"/>
    </row>
    <row r="834" spans="3:6" ht="21" customHeight="1">
      <c r="C834" s="3"/>
      <c r="D834" s="3"/>
      <c r="E834" s="3"/>
      <c r="F834" s="86"/>
    </row>
    <row r="835" spans="3:6" ht="21" customHeight="1">
      <c r="C835" s="3"/>
      <c r="D835" s="3"/>
      <c r="E835" s="3"/>
      <c r="F835" s="86"/>
    </row>
    <row r="836" spans="3:6" ht="21" customHeight="1">
      <c r="C836" s="3"/>
      <c r="D836" s="3"/>
      <c r="E836" s="3"/>
      <c r="F836" s="86"/>
    </row>
    <row r="837" spans="3:6" ht="21" customHeight="1">
      <c r="C837" s="3"/>
      <c r="D837" s="3"/>
      <c r="E837" s="3"/>
      <c r="F837" s="86"/>
    </row>
    <row r="838" spans="3:6" ht="21" customHeight="1">
      <c r="C838" s="3"/>
      <c r="D838" s="3"/>
      <c r="E838" s="3"/>
      <c r="F838" s="86"/>
    </row>
    <row r="839" spans="3:6" ht="21" customHeight="1">
      <c r="C839" s="3"/>
      <c r="D839" s="3"/>
      <c r="E839" s="3"/>
      <c r="F839" s="86"/>
    </row>
    <row r="840" spans="3:6" ht="21" customHeight="1">
      <c r="C840" s="3"/>
      <c r="D840" s="3"/>
      <c r="E840" s="3"/>
      <c r="F840" s="86"/>
    </row>
    <row r="841" spans="3:6" ht="21" customHeight="1">
      <c r="C841" s="3"/>
      <c r="D841" s="3"/>
      <c r="E841" s="3"/>
      <c r="F841" s="86"/>
    </row>
    <row r="842" spans="3:6" ht="21" customHeight="1">
      <c r="C842" s="3"/>
      <c r="D842" s="3"/>
      <c r="E842" s="3"/>
      <c r="F842" s="86"/>
    </row>
    <row r="843" spans="3:6" ht="21" customHeight="1">
      <c r="C843" s="3"/>
      <c r="D843" s="3"/>
      <c r="E843" s="3"/>
      <c r="F843" s="86"/>
    </row>
    <row r="844" spans="3:6" ht="21" customHeight="1">
      <c r="C844" s="3"/>
      <c r="D844" s="3"/>
      <c r="E844" s="3"/>
      <c r="F844" s="86"/>
    </row>
    <row r="845" spans="3:6" ht="21" customHeight="1">
      <c r="C845" s="3"/>
      <c r="D845" s="3"/>
      <c r="E845" s="3"/>
      <c r="F845" s="86"/>
    </row>
    <row r="846" spans="3:6" ht="21" customHeight="1">
      <c r="C846" s="3"/>
      <c r="D846" s="3"/>
      <c r="E846" s="3"/>
      <c r="F846" s="86"/>
    </row>
    <row r="847" spans="3:6" ht="21" customHeight="1">
      <c r="C847" s="3"/>
      <c r="D847" s="3"/>
      <c r="E847" s="3"/>
      <c r="F847" s="86"/>
    </row>
    <row r="848" spans="3:6" ht="21" customHeight="1">
      <c r="C848" s="3"/>
      <c r="D848" s="3"/>
      <c r="E848" s="3"/>
      <c r="F848" s="86"/>
    </row>
    <row r="849" spans="3:6" ht="21" customHeight="1">
      <c r="C849" s="3"/>
      <c r="D849" s="3"/>
      <c r="E849" s="3"/>
      <c r="F849" s="86"/>
    </row>
    <row r="850" spans="3:6" ht="21" customHeight="1">
      <c r="C850" s="3"/>
      <c r="D850" s="3"/>
      <c r="E850" s="3"/>
      <c r="F850" s="86"/>
    </row>
    <row r="851" spans="3:6" ht="21" customHeight="1">
      <c r="C851" s="3"/>
      <c r="D851" s="3"/>
      <c r="E851" s="3"/>
      <c r="F851" s="86"/>
    </row>
    <row r="852" spans="3:6" ht="21" customHeight="1">
      <c r="C852" s="3"/>
      <c r="D852" s="3"/>
      <c r="E852" s="3"/>
      <c r="F852" s="86"/>
    </row>
    <row r="853" spans="3:6" ht="21" customHeight="1">
      <c r="C853" s="3"/>
      <c r="D853" s="3"/>
      <c r="E853" s="3"/>
      <c r="F853" s="86"/>
    </row>
    <row r="854" spans="3:6" ht="21" customHeight="1">
      <c r="C854" s="3"/>
      <c r="D854" s="3"/>
      <c r="E854" s="3"/>
      <c r="F854" s="86"/>
    </row>
    <row r="855" spans="3:6" ht="21" customHeight="1">
      <c r="C855" s="3"/>
      <c r="D855" s="3"/>
      <c r="E855" s="3"/>
      <c r="F855" s="86"/>
    </row>
    <row r="856" spans="3:6" ht="21" customHeight="1">
      <c r="C856" s="3"/>
      <c r="D856" s="3"/>
      <c r="E856" s="3"/>
      <c r="F856" s="86"/>
    </row>
    <row r="857" spans="3:6" ht="21" customHeight="1">
      <c r="C857" s="3"/>
      <c r="D857" s="3"/>
      <c r="E857" s="3"/>
      <c r="F857" s="86"/>
    </row>
    <row r="858" spans="3:6" ht="21" customHeight="1">
      <c r="C858" s="3"/>
      <c r="D858" s="3"/>
      <c r="E858" s="3"/>
      <c r="F858" s="86"/>
    </row>
    <row r="859" spans="3:6" ht="21" customHeight="1">
      <c r="C859" s="3"/>
      <c r="D859" s="3"/>
      <c r="E859" s="3"/>
      <c r="F859" s="86"/>
    </row>
    <row r="860" spans="3:6" ht="21" customHeight="1">
      <c r="C860" s="3"/>
      <c r="D860" s="3"/>
      <c r="E860" s="3"/>
      <c r="F860" s="86"/>
    </row>
    <row r="861" spans="3:6" ht="21" customHeight="1">
      <c r="C861" s="3"/>
      <c r="D861" s="3"/>
      <c r="E861" s="3"/>
      <c r="F861" s="86"/>
    </row>
    <row r="862" spans="3:6" ht="21" customHeight="1">
      <c r="C862" s="3"/>
      <c r="D862" s="3"/>
      <c r="E862" s="3"/>
      <c r="F862" s="86"/>
    </row>
    <row r="863" spans="3:6" ht="21" customHeight="1">
      <c r="C863" s="3"/>
      <c r="D863" s="3"/>
      <c r="E863" s="3"/>
      <c r="F863" s="86"/>
    </row>
    <row r="864" spans="3:6" ht="21" customHeight="1">
      <c r="C864" s="3"/>
      <c r="D864" s="3"/>
      <c r="E864" s="3"/>
      <c r="F864" s="86"/>
    </row>
    <row r="865" spans="3:6" ht="21" customHeight="1">
      <c r="C865" s="3"/>
      <c r="D865" s="3"/>
      <c r="E865" s="3"/>
      <c r="F865" s="86"/>
    </row>
    <row r="866" spans="3:6" ht="21" customHeight="1">
      <c r="C866" s="3"/>
      <c r="D866" s="3"/>
      <c r="E866" s="3"/>
      <c r="F866" s="86"/>
    </row>
    <row r="867" spans="3:6" ht="21" customHeight="1">
      <c r="C867" s="3"/>
      <c r="D867" s="3"/>
      <c r="E867" s="3"/>
      <c r="F867" s="86"/>
    </row>
    <row r="868" spans="3:6" ht="21" customHeight="1">
      <c r="C868" s="3"/>
      <c r="D868" s="3"/>
      <c r="E868" s="3"/>
      <c r="F868" s="86"/>
    </row>
    <row r="869" spans="3:6" ht="21" customHeight="1">
      <c r="C869" s="3"/>
      <c r="D869" s="3"/>
      <c r="E869" s="3"/>
      <c r="F869" s="86"/>
    </row>
    <row r="870" spans="3:6" ht="21" customHeight="1">
      <c r="C870" s="3"/>
      <c r="D870" s="3"/>
      <c r="E870" s="3"/>
      <c r="F870" s="86"/>
    </row>
    <row r="871" spans="3:6" ht="21" customHeight="1">
      <c r="C871" s="3"/>
      <c r="D871" s="3"/>
      <c r="E871" s="3"/>
      <c r="F871" s="86"/>
    </row>
    <row r="872" spans="3:6" ht="21" customHeight="1">
      <c r="C872" s="3"/>
      <c r="D872" s="3"/>
      <c r="E872" s="3"/>
      <c r="F872" s="86"/>
    </row>
    <row r="873" spans="3:6" ht="21" customHeight="1">
      <c r="C873" s="3"/>
      <c r="D873" s="3"/>
      <c r="E873" s="3"/>
      <c r="F873" s="86"/>
    </row>
    <row r="874" spans="3:6" ht="21" customHeight="1">
      <c r="C874" s="3"/>
      <c r="D874" s="3"/>
      <c r="E874" s="3"/>
      <c r="F874" s="86"/>
    </row>
    <row r="875" spans="3:6" ht="21" customHeight="1">
      <c r="C875" s="3"/>
      <c r="D875" s="3"/>
      <c r="E875" s="3"/>
      <c r="F875" s="86"/>
    </row>
    <row r="876" spans="3:6" ht="21" customHeight="1">
      <c r="C876" s="3"/>
      <c r="D876" s="3"/>
      <c r="E876" s="3"/>
      <c r="F876" s="86"/>
    </row>
    <row r="877" spans="3:6" ht="21" customHeight="1">
      <c r="C877" s="3"/>
      <c r="D877" s="3"/>
      <c r="E877" s="3"/>
      <c r="F877" s="86"/>
    </row>
    <row r="878" spans="3:6" ht="21" customHeight="1">
      <c r="C878" s="3"/>
      <c r="D878" s="3"/>
      <c r="E878" s="3"/>
      <c r="F878" s="86"/>
    </row>
    <row r="879" spans="3:6" ht="21" customHeight="1">
      <c r="C879" s="3"/>
      <c r="D879" s="3"/>
      <c r="E879" s="3"/>
      <c r="F879" s="86"/>
    </row>
    <row r="880" spans="3:6" ht="21" customHeight="1">
      <c r="C880" s="3"/>
      <c r="D880" s="3"/>
      <c r="E880" s="3"/>
      <c r="F880" s="86"/>
    </row>
    <row r="881" spans="3:6" ht="21" customHeight="1">
      <c r="C881" s="3"/>
      <c r="D881" s="3"/>
      <c r="E881" s="3"/>
      <c r="F881" s="86"/>
    </row>
    <row r="882" spans="3:6" ht="21" customHeight="1">
      <c r="C882" s="3"/>
      <c r="D882" s="3"/>
      <c r="E882" s="3"/>
      <c r="F882" s="86"/>
    </row>
    <row r="883" spans="3:6" ht="21" customHeight="1">
      <c r="C883" s="3"/>
      <c r="D883" s="3"/>
      <c r="E883" s="3"/>
      <c r="F883" s="86"/>
    </row>
    <row r="884" spans="3:6" ht="21" customHeight="1">
      <c r="C884" s="3"/>
      <c r="D884" s="3"/>
      <c r="E884" s="3"/>
      <c r="F884" s="86"/>
    </row>
    <row r="885" spans="3:6" ht="21" customHeight="1">
      <c r="C885" s="3"/>
      <c r="D885" s="3"/>
      <c r="E885" s="3"/>
      <c r="F885" s="86"/>
    </row>
    <row r="886" spans="3:6" ht="21" customHeight="1">
      <c r="C886" s="3"/>
      <c r="D886" s="3"/>
      <c r="E886" s="3"/>
      <c r="F886" s="86"/>
    </row>
    <row r="887" spans="3:6" ht="21" customHeight="1">
      <c r="C887" s="3"/>
      <c r="D887" s="3"/>
      <c r="E887" s="3"/>
      <c r="F887" s="86"/>
    </row>
    <row r="888" spans="3:6" ht="21" customHeight="1">
      <c r="C888" s="3"/>
      <c r="D888" s="3"/>
      <c r="E888" s="3"/>
      <c r="F888" s="86"/>
    </row>
    <row r="889" spans="3:6" ht="21" customHeight="1">
      <c r="C889" s="3"/>
      <c r="D889" s="3"/>
      <c r="E889" s="3"/>
      <c r="F889" s="86"/>
    </row>
    <row r="890" spans="3:6" ht="21" customHeight="1">
      <c r="C890" s="3"/>
      <c r="D890" s="3"/>
      <c r="E890" s="3"/>
      <c r="F890" s="86"/>
    </row>
    <row r="891" spans="3:6" ht="21" customHeight="1">
      <c r="C891" s="3"/>
      <c r="D891" s="3"/>
      <c r="E891" s="3"/>
      <c r="F891" s="86"/>
    </row>
    <row r="892" spans="3:6" ht="21" customHeight="1">
      <c r="C892" s="3"/>
      <c r="D892" s="3"/>
      <c r="E892" s="3"/>
      <c r="F892" s="86"/>
    </row>
    <row r="893" spans="3:6" ht="21" customHeight="1">
      <c r="C893" s="3"/>
      <c r="D893" s="3"/>
      <c r="E893" s="3"/>
      <c r="F893" s="86"/>
    </row>
    <row r="894" spans="3:6" ht="21" customHeight="1">
      <c r="C894" s="3"/>
      <c r="D894" s="3"/>
      <c r="E894" s="3"/>
      <c r="F894" s="86"/>
    </row>
    <row r="895" spans="3:6" ht="21" customHeight="1">
      <c r="C895" s="3"/>
      <c r="D895" s="3"/>
      <c r="E895" s="3"/>
      <c r="F895" s="86"/>
    </row>
    <row r="896" spans="3:6" ht="21" customHeight="1">
      <c r="C896" s="3"/>
      <c r="D896" s="3"/>
      <c r="E896" s="3"/>
      <c r="F896" s="86"/>
    </row>
    <row r="897" spans="3:6" ht="21" customHeight="1">
      <c r="C897" s="3"/>
      <c r="D897" s="3"/>
      <c r="E897" s="3"/>
      <c r="F897" s="86"/>
    </row>
    <row r="898" spans="3:6" ht="21" customHeight="1">
      <c r="C898" s="3"/>
      <c r="D898" s="3"/>
      <c r="E898" s="3"/>
      <c r="F898" s="86"/>
    </row>
    <row r="899" spans="3:6" ht="21" customHeight="1">
      <c r="C899" s="3"/>
      <c r="D899" s="3"/>
      <c r="E899" s="3"/>
      <c r="F899" s="86"/>
    </row>
    <row r="900" spans="3:6" ht="21" customHeight="1">
      <c r="C900" s="3"/>
      <c r="D900" s="3"/>
      <c r="E900" s="3"/>
      <c r="F900" s="86"/>
    </row>
    <row r="901" spans="3:6" ht="21" customHeight="1">
      <c r="C901" s="3"/>
      <c r="D901" s="3"/>
      <c r="E901" s="3"/>
      <c r="F901" s="86"/>
    </row>
    <row r="902" spans="3:6" ht="21" customHeight="1">
      <c r="C902" s="3"/>
      <c r="D902" s="3"/>
      <c r="E902" s="3"/>
      <c r="F902" s="86"/>
    </row>
    <row r="903" spans="3:6" ht="21" customHeight="1">
      <c r="C903" s="3"/>
      <c r="D903" s="3"/>
      <c r="E903" s="3"/>
      <c r="F903" s="86"/>
    </row>
    <row r="904" spans="3:6" ht="21" customHeight="1">
      <c r="C904" s="3"/>
      <c r="D904" s="3"/>
      <c r="E904" s="3"/>
      <c r="F904" s="86"/>
    </row>
    <row r="905" spans="3:6" ht="21" customHeight="1">
      <c r="C905" s="3"/>
      <c r="D905" s="3"/>
      <c r="E905" s="3"/>
      <c r="F905" s="86"/>
    </row>
    <row r="906" spans="3:6" ht="21" customHeight="1">
      <c r="C906" s="3"/>
      <c r="D906" s="3"/>
      <c r="E906" s="3"/>
      <c r="F906" s="86"/>
    </row>
    <row r="907" spans="3:6" ht="21" customHeight="1">
      <c r="C907" s="3"/>
      <c r="D907" s="3"/>
      <c r="E907" s="3"/>
      <c r="F907" s="86"/>
    </row>
    <row r="908" spans="3:6" ht="21" customHeight="1">
      <c r="C908" s="3"/>
      <c r="D908" s="3"/>
      <c r="E908" s="3"/>
      <c r="F908" s="86"/>
    </row>
    <row r="909" spans="3:6" ht="21" customHeight="1">
      <c r="C909" s="3"/>
      <c r="D909" s="3"/>
      <c r="E909" s="3"/>
      <c r="F909" s="86"/>
    </row>
    <row r="910" spans="3:6" ht="21" customHeight="1">
      <c r="C910" s="3"/>
      <c r="D910" s="3"/>
      <c r="E910" s="3"/>
      <c r="F910" s="86"/>
    </row>
    <row r="911" spans="3:6" ht="21" customHeight="1">
      <c r="C911" s="3"/>
      <c r="D911" s="3"/>
      <c r="E911" s="3"/>
      <c r="F911" s="86"/>
    </row>
    <row r="912" spans="3:6" ht="21" customHeight="1">
      <c r="C912" s="3"/>
      <c r="D912" s="3"/>
      <c r="E912" s="3"/>
      <c r="F912" s="86"/>
    </row>
    <row r="913" spans="3:6" ht="21" customHeight="1">
      <c r="C913" s="3"/>
      <c r="D913" s="3"/>
      <c r="E913" s="3"/>
      <c r="F913" s="86"/>
    </row>
    <row r="914" spans="3:6" ht="21" customHeight="1">
      <c r="C914" s="3"/>
      <c r="D914" s="3"/>
      <c r="E914" s="3"/>
      <c r="F914" s="86"/>
    </row>
    <row r="915" spans="3:6" ht="21" customHeight="1">
      <c r="C915" s="3"/>
      <c r="D915" s="3"/>
      <c r="E915" s="3"/>
      <c r="F915" s="86"/>
    </row>
    <row r="916" spans="3:6" ht="21" customHeight="1">
      <c r="C916" s="3"/>
      <c r="D916" s="3"/>
      <c r="E916" s="3"/>
      <c r="F916" s="86"/>
    </row>
    <row r="917" spans="3:6" ht="21" customHeight="1">
      <c r="C917" s="3"/>
      <c r="D917" s="3"/>
      <c r="E917" s="3"/>
      <c r="F917" s="86"/>
    </row>
    <row r="918" spans="3:6" ht="21" customHeight="1">
      <c r="C918" s="3"/>
      <c r="D918" s="3"/>
      <c r="E918" s="3"/>
      <c r="F918" s="86"/>
    </row>
    <row r="919" spans="3:6" ht="21" customHeight="1">
      <c r="C919" s="3"/>
      <c r="D919" s="3"/>
      <c r="E919" s="3"/>
      <c r="F919" s="86"/>
    </row>
    <row r="920" spans="3:6" ht="21" customHeight="1">
      <c r="C920" s="3"/>
      <c r="D920" s="3"/>
      <c r="E920" s="3"/>
      <c r="F920" s="86"/>
    </row>
    <row r="921" spans="3:6" ht="21" customHeight="1">
      <c r="C921" s="3"/>
      <c r="D921" s="3"/>
      <c r="E921" s="3"/>
      <c r="F921" s="86"/>
    </row>
    <row r="922" spans="3:6" ht="21" customHeight="1">
      <c r="C922" s="3"/>
      <c r="D922" s="3"/>
      <c r="E922" s="3"/>
      <c r="F922" s="86"/>
    </row>
    <row r="923" spans="3:6" ht="21" customHeight="1">
      <c r="C923" s="3"/>
      <c r="D923" s="3"/>
      <c r="E923" s="3"/>
      <c r="F923" s="86"/>
    </row>
    <row r="924" spans="3:6" ht="21" customHeight="1">
      <c r="C924" s="3"/>
      <c r="D924" s="3"/>
      <c r="E924" s="3"/>
      <c r="F924" s="86"/>
    </row>
    <row r="925" spans="3:6" ht="21" customHeight="1">
      <c r="C925" s="3"/>
      <c r="D925" s="3"/>
      <c r="E925" s="3"/>
      <c r="F925" s="86"/>
    </row>
    <row r="926" spans="3:6" ht="21" customHeight="1">
      <c r="C926" s="3"/>
      <c r="D926" s="3"/>
      <c r="E926" s="3"/>
      <c r="F926" s="86"/>
    </row>
    <row r="927" spans="3:6" ht="21" customHeight="1">
      <c r="C927" s="3"/>
      <c r="D927" s="3"/>
      <c r="E927" s="3"/>
      <c r="F927" s="86"/>
    </row>
    <row r="928" spans="3:6" ht="21" customHeight="1">
      <c r="C928" s="3"/>
      <c r="D928" s="3"/>
      <c r="E928" s="3"/>
      <c r="F928" s="86"/>
    </row>
    <row r="929" spans="3:6" ht="21" customHeight="1">
      <c r="C929" s="3"/>
      <c r="D929" s="3"/>
      <c r="E929" s="3"/>
      <c r="F929" s="86"/>
    </row>
    <row r="930" spans="3:6" ht="21" customHeight="1">
      <c r="C930" s="3"/>
      <c r="D930" s="3"/>
      <c r="E930" s="3"/>
      <c r="F930" s="86"/>
    </row>
    <row r="931" spans="3:6" ht="21" customHeight="1">
      <c r="C931" s="3"/>
      <c r="D931" s="3"/>
      <c r="E931" s="3"/>
      <c r="F931" s="86"/>
    </row>
    <row r="932" spans="3:6" ht="21" customHeight="1">
      <c r="C932" s="3"/>
      <c r="D932" s="3"/>
      <c r="E932" s="3"/>
      <c r="F932" s="86"/>
    </row>
    <row r="933" spans="3:6" ht="21" customHeight="1">
      <c r="C933" s="3"/>
      <c r="D933" s="3"/>
      <c r="E933" s="3"/>
      <c r="F933" s="86"/>
    </row>
    <row r="934" spans="3:6" ht="21" customHeight="1">
      <c r="C934" s="3"/>
      <c r="D934" s="3"/>
      <c r="E934" s="3"/>
      <c r="F934" s="86"/>
    </row>
    <row r="935" spans="3:6" ht="21" customHeight="1">
      <c r="C935" s="3"/>
      <c r="D935" s="3"/>
      <c r="E935" s="3"/>
      <c r="F935" s="86"/>
    </row>
    <row r="936" spans="3:6" ht="21" customHeight="1">
      <c r="C936" s="3"/>
      <c r="D936" s="3"/>
      <c r="E936" s="3"/>
      <c r="F936" s="86"/>
    </row>
    <row r="937" spans="3:6" ht="21" customHeight="1">
      <c r="C937" s="3"/>
      <c r="D937" s="3"/>
      <c r="E937" s="3"/>
      <c r="F937" s="86"/>
    </row>
    <row r="938" spans="3:6" ht="21" customHeight="1">
      <c r="C938" s="3"/>
      <c r="D938" s="3"/>
      <c r="E938" s="3"/>
      <c r="F938" s="86"/>
    </row>
    <row r="939" spans="3:6" ht="21" customHeight="1">
      <c r="C939" s="3"/>
      <c r="D939" s="3"/>
      <c r="E939" s="3"/>
      <c r="F939" s="86"/>
    </row>
    <row r="940" spans="3:6" ht="21" customHeight="1">
      <c r="C940" s="3"/>
      <c r="D940" s="3"/>
      <c r="E940" s="3"/>
      <c r="F940" s="86"/>
    </row>
    <row r="941" spans="3:6" ht="21" customHeight="1">
      <c r="C941" s="3"/>
      <c r="D941" s="3"/>
      <c r="E941" s="3"/>
      <c r="F941" s="86"/>
    </row>
    <row r="942" spans="3:6" ht="21" customHeight="1">
      <c r="C942" s="3"/>
      <c r="D942" s="3"/>
      <c r="E942" s="3"/>
      <c r="F942" s="86"/>
    </row>
    <row r="943" spans="3:6" ht="21" customHeight="1">
      <c r="C943" s="3"/>
      <c r="D943" s="3"/>
      <c r="E943" s="3"/>
      <c r="F943" s="86"/>
    </row>
    <row r="944" spans="3:6" ht="21" customHeight="1">
      <c r="C944" s="3"/>
      <c r="D944" s="3"/>
      <c r="E944" s="3"/>
      <c r="F944" s="86"/>
    </row>
    <row r="945" spans="3:6" ht="21" customHeight="1">
      <c r="C945" s="3"/>
      <c r="D945" s="3"/>
      <c r="E945" s="3"/>
      <c r="F945" s="86"/>
    </row>
    <row r="946" spans="3:6" ht="21" customHeight="1">
      <c r="C946" s="3"/>
      <c r="D946" s="3"/>
      <c r="E946" s="3"/>
      <c r="F946" s="86"/>
    </row>
    <row r="947" spans="3:6" ht="21" customHeight="1">
      <c r="C947" s="3"/>
      <c r="D947" s="3"/>
      <c r="E947" s="3"/>
      <c r="F947" s="86"/>
    </row>
    <row r="948" spans="3:6" ht="21" customHeight="1">
      <c r="C948" s="3"/>
      <c r="D948" s="3"/>
      <c r="E948" s="3"/>
      <c r="F948" s="86"/>
    </row>
    <row r="949" spans="3:6" ht="21" customHeight="1">
      <c r="C949" s="3"/>
      <c r="D949" s="3"/>
      <c r="E949" s="3"/>
      <c r="F949" s="86"/>
    </row>
    <row r="950" spans="3:6" ht="21" customHeight="1">
      <c r="C950" s="3"/>
      <c r="D950" s="3"/>
      <c r="E950" s="3"/>
      <c r="F950" s="86"/>
    </row>
    <row r="951" spans="3:6" ht="21" customHeight="1">
      <c r="C951" s="3"/>
      <c r="D951" s="3"/>
      <c r="E951" s="3"/>
      <c r="F951" s="86"/>
    </row>
    <row r="952" spans="3:6" ht="21" customHeight="1">
      <c r="C952" s="3"/>
      <c r="D952" s="3"/>
      <c r="E952" s="3"/>
      <c r="F952" s="86"/>
    </row>
    <row r="953" spans="3:6" ht="21" customHeight="1">
      <c r="C953" s="3"/>
      <c r="D953" s="3"/>
      <c r="E953" s="3"/>
      <c r="F953" s="86"/>
    </row>
    <row r="954" spans="3:6" ht="21" customHeight="1">
      <c r="C954" s="3"/>
      <c r="D954" s="3"/>
      <c r="E954" s="3"/>
      <c r="F954" s="86"/>
    </row>
    <row r="955" spans="3:6" ht="21" customHeight="1">
      <c r="C955" s="3"/>
      <c r="D955" s="3"/>
      <c r="E955" s="3"/>
      <c r="F955" s="86"/>
    </row>
    <row r="956" spans="3:6" ht="21" customHeight="1">
      <c r="C956" s="3"/>
      <c r="D956" s="3"/>
      <c r="E956" s="3"/>
      <c r="F956" s="86"/>
    </row>
    <row r="957" spans="3:6" ht="21" customHeight="1">
      <c r="C957" s="3"/>
      <c r="D957" s="3"/>
      <c r="E957" s="3"/>
      <c r="F957" s="86"/>
    </row>
    <row r="958" spans="3:6" ht="21" customHeight="1">
      <c r="C958" s="3"/>
      <c r="D958" s="3"/>
      <c r="E958" s="3"/>
      <c r="F958" s="86"/>
    </row>
    <row r="959" spans="3:6" ht="21" customHeight="1">
      <c r="C959" s="3"/>
      <c r="D959" s="3"/>
      <c r="E959" s="3"/>
      <c r="F959" s="86"/>
    </row>
    <row r="960" spans="3:6" ht="21" customHeight="1">
      <c r="C960" s="3"/>
      <c r="D960" s="3"/>
      <c r="E960" s="3"/>
      <c r="F960" s="86"/>
    </row>
    <row r="961" spans="3:6" ht="21" customHeight="1">
      <c r="C961" s="3"/>
      <c r="D961" s="3"/>
      <c r="E961" s="3"/>
      <c r="F961" s="86"/>
    </row>
    <row r="962" spans="3:6" ht="21" customHeight="1">
      <c r="C962" s="3"/>
      <c r="D962" s="3"/>
      <c r="E962" s="3"/>
      <c r="F962" s="86"/>
    </row>
    <row r="963" spans="3:6" ht="21" customHeight="1">
      <c r="C963" s="3"/>
      <c r="D963" s="3"/>
      <c r="E963" s="3"/>
      <c r="F963" s="86"/>
    </row>
    <row r="964" spans="3:6" ht="21" customHeight="1">
      <c r="C964" s="3"/>
      <c r="D964" s="3"/>
      <c r="E964" s="3"/>
      <c r="F964" s="86"/>
    </row>
    <row r="965" spans="3:6" ht="21" customHeight="1">
      <c r="C965" s="3"/>
      <c r="D965" s="3"/>
      <c r="E965" s="3"/>
      <c r="F965" s="86"/>
    </row>
    <row r="966" spans="3:6" ht="21" customHeight="1">
      <c r="C966" s="3"/>
      <c r="D966" s="3"/>
      <c r="E966" s="3"/>
      <c r="F966" s="86"/>
    </row>
    <row r="967" spans="3:6" ht="21" customHeight="1">
      <c r="C967" s="3"/>
      <c r="D967" s="3"/>
      <c r="E967" s="3"/>
      <c r="F967" s="86"/>
    </row>
    <row r="968" spans="3:6" ht="21" customHeight="1">
      <c r="C968" s="3"/>
      <c r="D968" s="3"/>
      <c r="E968" s="3"/>
      <c r="F968" s="86"/>
    </row>
    <row r="969" spans="3:6" ht="21" customHeight="1">
      <c r="C969" s="3"/>
      <c r="D969" s="3"/>
      <c r="E969" s="3"/>
      <c r="F969" s="86"/>
    </row>
    <row r="970" spans="3:6" ht="21" customHeight="1">
      <c r="C970" s="3"/>
      <c r="D970" s="3"/>
      <c r="E970" s="3"/>
      <c r="F970" s="86"/>
    </row>
    <row r="971" spans="3:6" ht="21" customHeight="1">
      <c r="C971" s="3"/>
      <c r="D971" s="3"/>
      <c r="E971" s="3"/>
      <c r="F971" s="86"/>
    </row>
    <row r="972" spans="3:6" ht="21" customHeight="1">
      <c r="C972" s="3"/>
      <c r="D972" s="3"/>
      <c r="E972" s="3"/>
      <c r="F972" s="86"/>
    </row>
    <row r="973" spans="3:6" ht="21" customHeight="1">
      <c r="C973" s="3"/>
      <c r="D973" s="3"/>
      <c r="E973" s="3"/>
      <c r="F973" s="86"/>
    </row>
    <row r="974" spans="3:6" ht="21" customHeight="1">
      <c r="C974" s="3"/>
      <c r="D974" s="3"/>
      <c r="E974" s="3"/>
      <c r="F974" s="86"/>
    </row>
    <row r="975" spans="3:6" ht="21" customHeight="1">
      <c r="C975" s="3"/>
      <c r="D975" s="3"/>
      <c r="E975" s="3"/>
      <c r="F975" s="86"/>
    </row>
    <row r="976" spans="3:6" ht="21" customHeight="1">
      <c r="C976" s="3"/>
      <c r="D976" s="3"/>
      <c r="E976" s="3"/>
      <c r="F976" s="86"/>
    </row>
    <row r="977" spans="3:6" ht="21" customHeight="1">
      <c r="C977" s="3"/>
      <c r="D977" s="3"/>
      <c r="E977" s="3"/>
      <c r="F977" s="86"/>
    </row>
    <row r="978" spans="3:6" ht="21" customHeight="1">
      <c r="C978" s="3"/>
      <c r="D978" s="3"/>
      <c r="E978" s="3"/>
      <c r="F978" s="86"/>
    </row>
    <row r="979" spans="3:6" ht="21" customHeight="1">
      <c r="C979" s="3"/>
      <c r="D979" s="3"/>
      <c r="E979" s="3"/>
      <c r="F979" s="86"/>
    </row>
    <row r="980" spans="3:6" ht="21" customHeight="1">
      <c r="C980" s="3"/>
      <c r="D980" s="3"/>
      <c r="E980" s="3"/>
      <c r="F980" s="86"/>
    </row>
    <row r="981" spans="3:6" ht="21" customHeight="1">
      <c r="C981" s="3"/>
      <c r="D981" s="3"/>
      <c r="E981" s="3"/>
      <c r="F981" s="86"/>
    </row>
    <row r="982" spans="3:6" ht="21" customHeight="1">
      <c r="C982" s="3"/>
      <c r="D982" s="3"/>
      <c r="E982" s="3"/>
      <c r="F982" s="86"/>
    </row>
    <row r="983" spans="3:6" ht="21" customHeight="1">
      <c r="C983" s="3"/>
      <c r="D983" s="3"/>
      <c r="E983" s="3"/>
      <c r="F983" s="86"/>
    </row>
    <row r="984" spans="3:6" ht="21" customHeight="1">
      <c r="C984" s="3"/>
      <c r="D984" s="3"/>
      <c r="E984" s="3"/>
      <c r="F984" s="86"/>
    </row>
    <row r="985" spans="3:6" ht="21" customHeight="1">
      <c r="C985" s="3"/>
      <c r="D985" s="3"/>
      <c r="E985" s="3"/>
      <c r="F985" s="86"/>
    </row>
    <row r="986" spans="3:6" ht="21" customHeight="1">
      <c r="C986" s="3"/>
      <c r="D986" s="3"/>
      <c r="E986" s="3"/>
      <c r="F986" s="86"/>
    </row>
    <row r="987" spans="3:6" ht="21" customHeight="1">
      <c r="C987" s="3"/>
      <c r="D987" s="3"/>
      <c r="E987" s="3"/>
      <c r="F987" s="86"/>
    </row>
    <row r="988" spans="3:6" ht="21" customHeight="1">
      <c r="C988" s="3"/>
      <c r="D988" s="3"/>
      <c r="E988" s="3"/>
      <c r="F988" s="86"/>
    </row>
    <row r="989" spans="3:6" ht="21" customHeight="1">
      <c r="C989" s="3"/>
      <c r="D989" s="3"/>
      <c r="E989" s="3"/>
      <c r="F989" s="86"/>
    </row>
    <row r="990" spans="3:6" ht="21" customHeight="1">
      <c r="C990" s="3"/>
      <c r="D990" s="3"/>
      <c r="E990" s="3"/>
      <c r="F990" s="86"/>
    </row>
    <row r="991" spans="3:6" ht="21" customHeight="1">
      <c r="C991" s="3"/>
      <c r="D991" s="3"/>
      <c r="E991" s="3"/>
      <c r="F991" s="86"/>
    </row>
    <row r="992" spans="3:6" ht="21" customHeight="1">
      <c r="C992" s="3"/>
      <c r="D992" s="3"/>
      <c r="E992" s="3"/>
      <c r="F992" s="86"/>
    </row>
    <row r="993" spans="3:6" ht="21" customHeight="1">
      <c r="C993" s="3"/>
      <c r="D993" s="3"/>
      <c r="E993" s="3"/>
      <c r="F993" s="86"/>
    </row>
    <row r="994" spans="3:6" ht="21" customHeight="1">
      <c r="C994" s="3"/>
      <c r="D994" s="3"/>
      <c r="E994" s="3"/>
      <c r="F994" s="86"/>
    </row>
    <row r="995" spans="3:6" ht="21" customHeight="1">
      <c r="C995" s="3"/>
      <c r="D995" s="3"/>
      <c r="E995" s="3"/>
      <c r="F995" s="86"/>
    </row>
    <row r="996" spans="3:6" ht="21" customHeight="1">
      <c r="C996" s="3"/>
      <c r="D996" s="3"/>
      <c r="E996" s="3"/>
      <c r="F996" s="86"/>
    </row>
    <row r="997" spans="3:6" ht="21" customHeight="1">
      <c r="C997" s="3"/>
      <c r="D997" s="3"/>
      <c r="F997" s="86"/>
    </row>
    <row r="998" spans="3:6" ht="21" customHeight="1">
      <c r="C998" s="3"/>
      <c r="D998" s="3"/>
      <c r="F998" s="86"/>
    </row>
    <row r="999" spans="3:6" ht="21" customHeight="1">
      <c r="C999" s="3"/>
      <c r="D999" s="3"/>
      <c r="F999" s="86"/>
    </row>
    <row r="1013" spans="1:6" s="76" customFormat="1" ht="21" customHeight="1">
      <c r="A1013" s="3"/>
      <c r="B1013" s="3"/>
      <c r="C1013" s="6"/>
      <c r="D1013" s="72"/>
      <c r="E1013" s="72"/>
      <c r="F1013" s="94"/>
    </row>
    <row r="1014" spans="1:6" s="76" customFormat="1" ht="21" customHeight="1">
      <c r="A1014" s="3"/>
      <c r="B1014" s="3"/>
      <c r="C1014" s="6"/>
      <c r="D1014" s="72"/>
      <c r="E1014" s="72"/>
      <c r="F1014" s="94"/>
    </row>
    <row r="1015" spans="1:6" s="76" customFormat="1" ht="21" customHeight="1">
      <c r="A1015" s="3"/>
      <c r="B1015" s="3"/>
      <c r="C1015" s="6"/>
      <c r="D1015" s="72"/>
      <c r="E1015" s="72"/>
      <c r="F1015" s="94"/>
    </row>
    <row r="1016" spans="1:6" s="76" customFormat="1" ht="21" customHeight="1">
      <c r="A1016" s="3"/>
      <c r="B1016" s="3"/>
      <c r="C1016" s="6"/>
      <c r="D1016" s="72"/>
      <c r="E1016" s="72"/>
      <c r="F1016" s="94"/>
    </row>
    <row r="1017" spans="1:6" s="76" customFormat="1" ht="21" customHeight="1">
      <c r="A1017" s="3"/>
      <c r="B1017" s="3"/>
      <c r="C1017" s="6"/>
      <c r="D1017" s="72"/>
      <c r="E1017" s="72"/>
      <c r="F1017" s="94"/>
    </row>
    <row r="1018" spans="1:6" s="76" customFormat="1" ht="21" customHeight="1">
      <c r="A1018" s="3"/>
      <c r="B1018" s="3"/>
      <c r="C1018" s="6"/>
      <c r="D1018" s="72"/>
      <c r="E1018" s="72"/>
      <c r="F1018" s="94"/>
    </row>
    <row r="1019" spans="1:6" s="76" customFormat="1" ht="21" customHeight="1">
      <c r="A1019" s="3"/>
      <c r="B1019" s="3"/>
      <c r="C1019" s="6"/>
      <c r="D1019" s="72"/>
      <c r="E1019" s="72"/>
      <c r="F1019" s="94"/>
    </row>
    <row r="1020" spans="1:6" s="76" customFormat="1" ht="21" customHeight="1">
      <c r="A1020" s="3"/>
      <c r="B1020" s="3"/>
      <c r="C1020" s="6"/>
      <c r="D1020" s="72"/>
      <c r="E1020" s="72"/>
      <c r="F1020" s="94"/>
    </row>
    <row r="1021" spans="1:6" s="76" customFormat="1" ht="21" customHeight="1">
      <c r="A1021" s="3"/>
      <c r="B1021" s="3"/>
      <c r="C1021" s="6"/>
      <c r="D1021" s="72"/>
      <c r="E1021" s="72"/>
      <c r="F1021" s="94"/>
    </row>
    <row r="1022" spans="1:6" s="76" customFormat="1" ht="21" customHeight="1">
      <c r="A1022" s="3"/>
      <c r="B1022" s="3"/>
      <c r="C1022" s="6"/>
      <c r="D1022" s="72"/>
      <c r="E1022" s="72"/>
      <c r="F1022" s="94"/>
    </row>
    <row r="1023" spans="1:6" s="76" customFormat="1" ht="21" customHeight="1">
      <c r="A1023" s="3"/>
      <c r="B1023" s="3"/>
      <c r="C1023" s="6"/>
      <c r="D1023" s="72"/>
      <c r="E1023" s="72"/>
      <c r="F1023" s="94"/>
    </row>
    <row r="1024" spans="1:6" s="76" customFormat="1" ht="21" customHeight="1">
      <c r="A1024" s="3"/>
      <c r="B1024" s="3"/>
      <c r="C1024" s="6"/>
      <c r="D1024" s="72"/>
      <c r="E1024" s="72"/>
      <c r="F1024" s="94"/>
    </row>
    <row r="1025" spans="1:6" s="76" customFormat="1" ht="21" customHeight="1">
      <c r="A1025" s="3"/>
      <c r="B1025" s="3"/>
      <c r="C1025" s="6"/>
      <c r="D1025" s="72"/>
      <c r="E1025" s="72"/>
      <c r="F1025" s="94"/>
    </row>
    <row r="1026" spans="1:6" s="76" customFormat="1" ht="21" customHeight="1">
      <c r="A1026" s="3"/>
      <c r="B1026" s="3"/>
      <c r="C1026" s="6"/>
      <c r="D1026" s="72"/>
      <c r="E1026" s="72"/>
      <c r="F1026" s="94"/>
    </row>
    <row r="1027" spans="1:6" s="76" customFormat="1" ht="21" customHeight="1">
      <c r="A1027" s="3"/>
      <c r="B1027" s="3"/>
      <c r="C1027" s="6"/>
      <c r="D1027" s="72"/>
      <c r="E1027" s="72"/>
      <c r="F1027" s="94"/>
    </row>
    <row r="1028" spans="1:6" s="76" customFormat="1" ht="21" customHeight="1">
      <c r="A1028" s="3"/>
      <c r="B1028" s="3"/>
      <c r="C1028" s="6"/>
      <c r="D1028" s="72"/>
      <c r="E1028" s="72"/>
      <c r="F1028" s="94"/>
    </row>
    <row r="1029" spans="1:6" s="76" customFormat="1" ht="21" customHeight="1">
      <c r="A1029" s="3"/>
      <c r="B1029" s="3"/>
      <c r="C1029" s="6"/>
      <c r="D1029" s="72"/>
      <c r="E1029" s="72"/>
      <c r="F1029" s="94"/>
    </row>
    <row r="1030" spans="1:6" s="76" customFormat="1" ht="21" customHeight="1">
      <c r="A1030" s="3"/>
      <c r="B1030" s="3"/>
      <c r="C1030" s="6"/>
      <c r="D1030" s="72"/>
      <c r="E1030" s="72"/>
      <c r="F1030" s="94"/>
    </row>
    <row r="1031" spans="1:6" s="76" customFormat="1" ht="21" customHeight="1">
      <c r="A1031" s="3"/>
      <c r="B1031" s="3"/>
      <c r="C1031" s="6"/>
      <c r="D1031" s="72"/>
      <c r="E1031" s="72"/>
      <c r="F1031" s="94"/>
    </row>
    <row r="1032" spans="1:6" s="76" customFormat="1" ht="21" customHeight="1">
      <c r="A1032" s="3"/>
      <c r="B1032" s="3"/>
      <c r="C1032" s="6"/>
      <c r="D1032" s="72"/>
      <c r="E1032" s="72"/>
      <c r="F1032" s="94"/>
    </row>
    <row r="1033" spans="1:6" s="76" customFormat="1" ht="21" customHeight="1">
      <c r="A1033" s="3"/>
      <c r="B1033" s="3"/>
      <c r="C1033" s="6"/>
      <c r="D1033" s="72"/>
      <c r="E1033" s="72"/>
      <c r="F1033" s="94"/>
    </row>
    <row r="1034" spans="1:6" s="76" customFormat="1" ht="21" customHeight="1">
      <c r="A1034" s="3"/>
      <c r="B1034" s="3"/>
      <c r="C1034" s="6"/>
      <c r="D1034" s="72"/>
      <c r="E1034" s="72"/>
      <c r="F1034" s="94"/>
    </row>
    <row r="1035" spans="1:6" s="76" customFormat="1" ht="21" customHeight="1">
      <c r="A1035" s="3"/>
      <c r="B1035" s="3"/>
      <c r="C1035" s="6"/>
      <c r="D1035" s="72"/>
      <c r="E1035" s="72"/>
      <c r="F1035" s="94"/>
    </row>
    <row r="1036" spans="1:6" s="76" customFormat="1" ht="21" customHeight="1">
      <c r="A1036" s="3"/>
      <c r="B1036" s="3"/>
      <c r="C1036" s="6"/>
      <c r="D1036" s="72"/>
      <c r="E1036" s="72"/>
      <c r="F1036" s="94"/>
    </row>
    <row r="1037" spans="1:6" s="76" customFormat="1" ht="21" customHeight="1">
      <c r="A1037" s="3"/>
      <c r="B1037" s="3"/>
      <c r="C1037" s="6"/>
      <c r="D1037" s="72"/>
      <c r="E1037" s="72"/>
      <c r="F1037" s="94"/>
    </row>
    <row r="1038" spans="1:6" s="76" customFormat="1" ht="21" customHeight="1">
      <c r="A1038" s="3"/>
      <c r="B1038" s="3"/>
      <c r="C1038" s="6"/>
      <c r="D1038" s="72"/>
      <c r="E1038" s="72"/>
      <c r="F1038" s="94"/>
    </row>
    <row r="1039" spans="1:6" s="76" customFormat="1" ht="21" customHeight="1">
      <c r="A1039" s="3"/>
      <c r="B1039" s="3"/>
      <c r="C1039" s="6"/>
      <c r="D1039" s="72"/>
      <c r="E1039" s="72"/>
      <c r="F1039" s="94"/>
    </row>
    <row r="1040" spans="1:6" s="76" customFormat="1" ht="21" customHeight="1">
      <c r="A1040" s="3"/>
      <c r="B1040" s="3"/>
      <c r="C1040" s="6"/>
      <c r="D1040" s="72"/>
      <c r="E1040" s="72"/>
      <c r="F1040" s="94"/>
    </row>
    <row r="1041" spans="1:6" s="76" customFormat="1" ht="21" customHeight="1">
      <c r="A1041" s="3"/>
      <c r="B1041" s="3"/>
      <c r="C1041" s="6"/>
      <c r="D1041" s="72"/>
      <c r="E1041" s="72"/>
      <c r="F1041" s="94"/>
    </row>
    <row r="1042" spans="1:6" s="76" customFormat="1" ht="21" customHeight="1">
      <c r="A1042" s="3"/>
      <c r="B1042" s="3"/>
      <c r="C1042" s="6"/>
      <c r="D1042" s="72"/>
      <c r="E1042" s="72"/>
      <c r="F1042" s="94"/>
    </row>
    <row r="1043" spans="1:6" s="76" customFormat="1" ht="21" customHeight="1">
      <c r="A1043" s="3"/>
      <c r="B1043" s="3"/>
      <c r="C1043" s="6"/>
      <c r="D1043" s="72"/>
      <c r="E1043" s="72"/>
      <c r="F1043" s="94"/>
    </row>
    <row r="1044" spans="1:6" s="76" customFormat="1" ht="21" customHeight="1">
      <c r="A1044" s="3"/>
      <c r="B1044" s="3"/>
      <c r="C1044" s="6"/>
      <c r="D1044" s="72"/>
      <c r="E1044" s="72"/>
      <c r="F1044" s="94"/>
    </row>
    <row r="1045" spans="1:6" s="76" customFormat="1" ht="21" customHeight="1">
      <c r="A1045" s="3"/>
      <c r="B1045" s="3"/>
      <c r="C1045" s="6"/>
      <c r="D1045" s="72"/>
      <c r="E1045" s="72"/>
      <c r="F1045" s="94"/>
    </row>
    <row r="1046" spans="1:6" s="76" customFormat="1" ht="21" customHeight="1">
      <c r="A1046" s="3"/>
      <c r="B1046" s="3"/>
      <c r="C1046" s="6"/>
      <c r="D1046" s="72"/>
      <c r="E1046" s="72"/>
      <c r="F1046" s="94"/>
    </row>
    <row r="1047" spans="1:6" s="76" customFormat="1" ht="21" customHeight="1">
      <c r="A1047" s="3"/>
      <c r="B1047" s="3"/>
      <c r="C1047" s="6"/>
      <c r="D1047" s="72"/>
      <c r="E1047" s="72"/>
      <c r="F1047" s="94"/>
    </row>
    <row r="1048" spans="1:6" s="76" customFormat="1" ht="21" customHeight="1">
      <c r="A1048" s="3"/>
      <c r="B1048" s="3"/>
      <c r="C1048" s="6"/>
      <c r="D1048" s="72"/>
      <c r="E1048" s="72"/>
      <c r="F1048" s="94"/>
    </row>
    <row r="1049" spans="1:6" s="76" customFormat="1" ht="21" customHeight="1">
      <c r="A1049" s="3"/>
      <c r="B1049" s="3"/>
      <c r="C1049" s="6"/>
      <c r="D1049" s="72"/>
      <c r="E1049" s="72"/>
      <c r="F1049" s="94"/>
    </row>
    <row r="1050" spans="1:6" s="76" customFormat="1" ht="21" customHeight="1">
      <c r="A1050" s="3"/>
      <c r="B1050" s="3"/>
      <c r="C1050" s="6"/>
      <c r="D1050" s="72"/>
      <c r="E1050" s="72"/>
      <c r="F1050" s="94"/>
    </row>
    <row r="1051" spans="1:6" s="76" customFormat="1" ht="21" customHeight="1">
      <c r="A1051" s="3"/>
      <c r="B1051" s="3"/>
      <c r="C1051" s="6"/>
      <c r="D1051" s="72"/>
      <c r="E1051" s="72"/>
      <c r="F1051" s="94"/>
    </row>
    <row r="1052" spans="1:6" s="76" customFormat="1" ht="21" customHeight="1">
      <c r="A1052" s="3"/>
      <c r="B1052" s="3"/>
      <c r="C1052" s="6"/>
      <c r="D1052" s="72"/>
      <c r="E1052" s="72"/>
      <c r="F1052" s="94"/>
    </row>
    <row r="1053" spans="1:6" s="76" customFormat="1" ht="21" customHeight="1">
      <c r="A1053" s="3"/>
      <c r="B1053" s="3"/>
      <c r="C1053" s="6"/>
      <c r="D1053" s="72"/>
      <c r="E1053" s="72"/>
      <c r="F1053" s="94"/>
    </row>
    <row r="1054" spans="1:6" s="76" customFormat="1" ht="21" customHeight="1">
      <c r="A1054" s="3"/>
      <c r="B1054" s="3"/>
      <c r="C1054" s="6"/>
      <c r="D1054" s="72"/>
      <c r="E1054" s="72"/>
      <c r="F1054" s="94"/>
    </row>
    <row r="1055" spans="1:6" s="76" customFormat="1" ht="21" customHeight="1">
      <c r="A1055" s="3"/>
      <c r="B1055" s="3"/>
      <c r="C1055" s="6"/>
      <c r="D1055" s="72"/>
      <c r="E1055" s="72"/>
      <c r="F1055" s="94"/>
    </row>
    <row r="1056" spans="1:6" s="76" customFormat="1" ht="21" customHeight="1">
      <c r="A1056" s="3"/>
      <c r="B1056" s="3"/>
      <c r="C1056" s="6"/>
      <c r="D1056" s="72"/>
      <c r="E1056" s="72"/>
      <c r="F1056" s="94"/>
    </row>
    <row r="1057" spans="1:6" s="76" customFormat="1" ht="21" customHeight="1">
      <c r="A1057" s="3"/>
      <c r="B1057" s="3"/>
      <c r="C1057" s="6"/>
      <c r="D1057" s="72"/>
      <c r="E1057" s="72"/>
      <c r="F1057" s="94"/>
    </row>
    <row r="1058" spans="1:6" s="76" customFormat="1" ht="21" customHeight="1">
      <c r="A1058" s="3"/>
      <c r="B1058" s="3"/>
      <c r="C1058" s="6"/>
      <c r="D1058" s="72"/>
      <c r="E1058" s="72"/>
      <c r="F1058" s="94"/>
    </row>
    <row r="1059" spans="1:6" s="76" customFormat="1" ht="21" customHeight="1">
      <c r="A1059" s="3"/>
      <c r="B1059" s="3"/>
      <c r="C1059" s="6"/>
      <c r="D1059" s="72"/>
      <c r="E1059" s="72"/>
      <c r="F1059" s="94"/>
    </row>
    <row r="1060" spans="1:6" s="76" customFormat="1" ht="21" customHeight="1">
      <c r="A1060" s="3"/>
      <c r="B1060" s="3"/>
      <c r="C1060" s="6"/>
      <c r="D1060" s="72"/>
      <c r="E1060" s="72"/>
      <c r="F1060" s="94"/>
    </row>
    <row r="1061" spans="1:6" s="76" customFormat="1" ht="21" customHeight="1">
      <c r="A1061" s="3"/>
      <c r="B1061" s="3"/>
      <c r="C1061" s="6"/>
      <c r="D1061" s="72"/>
      <c r="E1061" s="72"/>
      <c r="F1061" s="94"/>
    </row>
    <row r="1062" spans="1:6" s="76" customFormat="1" ht="21" customHeight="1">
      <c r="A1062" s="3"/>
      <c r="B1062" s="3"/>
      <c r="C1062" s="6"/>
      <c r="D1062" s="72"/>
      <c r="E1062" s="72"/>
      <c r="F1062" s="94"/>
    </row>
    <row r="1063" spans="1:6" s="76" customFormat="1" ht="21" customHeight="1">
      <c r="A1063" s="3"/>
      <c r="B1063" s="3"/>
      <c r="C1063" s="6"/>
      <c r="D1063" s="72"/>
      <c r="E1063" s="72"/>
      <c r="F1063" s="94"/>
    </row>
    <row r="1064" spans="1:6" s="76" customFormat="1" ht="21" customHeight="1">
      <c r="A1064" s="3"/>
      <c r="B1064" s="3"/>
      <c r="C1064" s="6"/>
      <c r="D1064" s="72"/>
      <c r="E1064" s="72"/>
      <c r="F1064" s="94"/>
    </row>
    <row r="1065" spans="1:6" s="76" customFormat="1" ht="21" customHeight="1">
      <c r="A1065" s="3"/>
      <c r="B1065" s="3"/>
      <c r="C1065" s="6"/>
      <c r="D1065" s="72"/>
      <c r="E1065" s="72"/>
      <c r="F1065" s="94"/>
    </row>
    <row r="1066" spans="1:6" s="76" customFormat="1" ht="21" customHeight="1">
      <c r="A1066" s="3"/>
      <c r="B1066" s="3"/>
      <c r="C1066" s="6"/>
      <c r="D1066" s="72"/>
      <c r="E1066" s="72"/>
      <c r="F1066" s="94"/>
    </row>
    <row r="1067" spans="1:6" s="76" customFormat="1" ht="21" customHeight="1">
      <c r="A1067" s="3"/>
      <c r="B1067" s="3"/>
      <c r="C1067" s="6"/>
      <c r="D1067" s="72"/>
      <c r="E1067" s="72"/>
      <c r="F1067" s="94"/>
    </row>
    <row r="1068" spans="1:6" s="76" customFormat="1" ht="21" customHeight="1">
      <c r="A1068" s="3"/>
      <c r="B1068" s="3"/>
      <c r="C1068" s="6"/>
      <c r="D1068" s="72"/>
      <c r="E1068" s="72"/>
      <c r="F1068" s="94"/>
    </row>
    <row r="1069" spans="1:6" s="76" customFormat="1" ht="21" customHeight="1">
      <c r="A1069" s="3"/>
      <c r="B1069" s="3"/>
      <c r="C1069" s="6"/>
      <c r="D1069" s="72"/>
      <c r="E1069" s="72"/>
      <c r="F1069" s="94"/>
    </row>
    <row r="1070" spans="1:6" s="76" customFormat="1" ht="21" customHeight="1">
      <c r="A1070" s="3"/>
      <c r="B1070" s="3"/>
      <c r="C1070" s="6"/>
      <c r="D1070" s="72"/>
      <c r="E1070" s="72"/>
      <c r="F1070" s="94"/>
    </row>
    <row r="1071" spans="1:6" s="76" customFormat="1" ht="21" customHeight="1">
      <c r="A1071" s="3"/>
      <c r="B1071" s="3"/>
      <c r="C1071" s="6"/>
      <c r="D1071" s="72"/>
      <c r="E1071" s="72"/>
      <c r="F1071" s="94"/>
    </row>
    <row r="1072" spans="1:6" s="76" customFormat="1" ht="21" customHeight="1">
      <c r="A1072" s="3"/>
      <c r="B1072" s="3"/>
      <c r="C1072" s="6"/>
      <c r="D1072" s="72"/>
      <c r="E1072" s="72"/>
      <c r="F1072" s="94"/>
    </row>
    <row r="1073" spans="1:6" s="76" customFormat="1" ht="21" customHeight="1">
      <c r="A1073" s="3"/>
      <c r="B1073" s="3"/>
      <c r="C1073" s="6"/>
      <c r="D1073" s="72"/>
      <c r="E1073" s="72"/>
      <c r="F1073" s="94"/>
    </row>
    <row r="1074" spans="1:6" s="76" customFormat="1" ht="21" customHeight="1">
      <c r="A1074" s="3"/>
      <c r="B1074" s="3"/>
      <c r="C1074" s="6"/>
      <c r="D1074" s="72"/>
      <c r="E1074" s="72"/>
      <c r="F1074" s="94"/>
    </row>
    <row r="1075" spans="1:6" s="76" customFormat="1" ht="21" customHeight="1">
      <c r="A1075" s="3"/>
      <c r="B1075" s="3"/>
      <c r="C1075" s="6"/>
      <c r="D1075" s="72"/>
      <c r="E1075" s="72"/>
      <c r="F1075" s="94"/>
    </row>
    <row r="1076" spans="1:6" s="76" customFormat="1" ht="21" customHeight="1">
      <c r="A1076" s="3"/>
      <c r="B1076" s="3"/>
      <c r="C1076" s="6"/>
      <c r="D1076" s="72"/>
      <c r="E1076" s="72"/>
      <c r="F1076" s="94"/>
    </row>
    <row r="1077" spans="1:6" s="76" customFormat="1" ht="21" customHeight="1">
      <c r="A1077" s="3"/>
      <c r="B1077" s="3"/>
      <c r="C1077" s="6"/>
      <c r="D1077" s="72"/>
      <c r="E1077" s="72"/>
      <c r="F1077" s="94"/>
    </row>
    <row r="1078" spans="1:6" s="76" customFormat="1" ht="21" customHeight="1">
      <c r="A1078" s="3"/>
      <c r="B1078" s="3"/>
      <c r="C1078" s="6"/>
      <c r="D1078" s="72"/>
      <c r="E1078" s="72"/>
      <c r="F1078" s="94"/>
    </row>
    <row r="1079" spans="1:6" s="76" customFormat="1" ht="21" customHeight="1">
      <c r="A1079" s="3"/>
      <c r="B1079" s="3"/>
      <c r="C1079" s="6"/>
      <c r="D1079" s="72"/>
      <c r="E1079" s="72"/>
      <c r="F1079" s="94"/>
    </row>
    <row r="1080" spans="1:6" s="76" customFormat="1" ht="21" customHeight="1">
      <c r="A1080" s="3"/>
      <c r="B1080" s="3"/>
      <c r="C1080" s="6"/>
      <c r="D1080" s="72"/>
      <c r="E1080" s="72"/>
      <c r="F1080" s="94"/>
    </row>
    <row r="1081" spans="1:6" s="76" customFormat="1" ht="21" customHeight="1">
      <c r="A1081" s="3"/>
      <c r="B1081" s="3"/>
      <c r="C1081" s="6"/>
      <c r="D1081" s="72"/>
      <c r="E1081" s="72"/>
      <c r="F1081" s="94"/>
    </row>
    <row r="1082" spans="1:6" s="76" customFormat="1" ht="21" customHeight="1">
      <c r="A1082" s="3"/>
      <c r="B1082" s="3"/>
      <c r="C1082" s="6"/>
      <c r="D1082" s="72"/>
      <c r="E1082" s="72"/>
      <c r="F1082" s="94"/>
    </row>
    <row r="1083" spans="1:6" s="76" customFormat="1" ht="21" customHeight="1">
      <c r="A1083" s="3"/>
      <c r="B1083" s="3"/>
      <c r="C1083" s="6"/>
      <c r="D1083" s="72"/>
      <c r="E1083" s="72"/>
      <c r="F1083" s="94"/>
    </row>
    <row r="1084" spans="1:6" s="76" customFormat="1" ht="21" customHeight="1">
      <c r="A1084" s="3"/>
      <c r="B1084" s="3"/>
      <c r="C1084" s="6"/>
      <c r="D1084" s="72"/>
      <c r="E1084" s="72"/>
      <c r="F1084" s="94"/>
    </row>
    <row r="1085" spans="1:6" s="76" customFormat="1" ht="21" customHeight="1">
      <c r="A1085" s="3"/>
      <c r="B1085" s="3"/>
      <c r="C1085" s="6"/>
      <c r="D1085" s="72"/>
      <c r="E1085" s="72"/>
      <c r="F1085" s="94"/>
    </row>
    <row r="1086" spans="1:6" s="76" customFormat="1" ht="21" customHeight="1">
      <c r="A1086" s="3"/>
      <c r="B1086" s="3"/>
      <c r="C1086" s="6"/>
      <c r="D1086" s="72"/>
      <c r="E1086" s="72"/>
      <c r="F1086" s="94"/>
    </row>
    <row r="1087" spans="1:6" s="76" customFormat="1" ht="21" customHeight="1">
      <c r="A1087" s="3"/>
      <c r="B1087" s="3"/>
      <c r="C1087" s="6"/>
      <c r="D1087" s="72"/>
      <c r="E1087" s="72"/>
      <c r="F1087" s="94"/>
    </row>
    <row r="1088" spans="1:6" s="76" customFormat="1" ht="21" customHeight="1">
      <c r="A1088" s="3"/>
      <c r="B1088" s="3"/>
      <c r="C1088" s="6"/>
      <c r="D1088" s="72"/>
      <c r="E1088" s="72"/>
      <c r="F1088" s="94"/>
    </row>
    <row r="1089" spans="1:6" s="76" customFormat="1" ht="21" customHeight="1">
      <c r="A1089" s="3"/>
      <c r="B1089" s="3"/>
      <c r="C1089" s="6"/>
      <c r="D1089" s="72"/>
      <c r="E1089" s="72"/>
      <c r="F1089" s="94"/>
    </row>
    <row r="1090" spans="1:6" s="76" customFormat="1" ht="21" customHeight="1">
      <c r="A1090" s="3"/>
      <c r="B1090" s="3"/>
      <c r="C1090" s="6"/>
      <c r="D1090" s="72"/>
      <c r="E1090" s="72"/>
      <c r="F1090" s="94"/>
    </row>
    <row r="1091" spans="1:6" s="76" customFormat="1" ht="21" customHeight="1">
      <c r="A1091" s="3"/>
      <c r="B1091" s="3"/>
      <c r="C1091" s="6"/>
      <c r="D1091" s="72"/>
      <c r="E1091" s="72"/>
      <c r="F1091" s="94"/>
    </row>
    <row r="1092" spans="1:6" s="76" customFormat="1" ht="21" customHeight="1">
      <c r="A1092" s="3"/>
      <c r="B1092" s="3"/>
      <c r="C1092" s="6"/>
      <c r="D1092" s="72"/>
      <c r="E1092" s="72"/>
      <c r="F1092" s="94"/>
    </row>
    <row r="1093" spans="1:6" s="76" customFormat="1" ht="21" customHeight="1">
      <c r="A1093" s="3"/>
      <c r="B1093" s="3"/>
      <c r="C1093" s="6"/>
      <c r="D1093" s="72"/>
      <c r="E1093" s="72"/>
      <c r="F1093" s="94"/>
    </row>
    <row r="1094" spans="1:6" s="76" customFormat="1" ht="21" customHeight="1">
      <c r="A1094" s="3"/>
      <c r="B1094" s="3"/>
      <c r="C1094" s="6"/>
      <c r="D1094" s="72"/>
      <c r="E1094" s="72"/>
      <c r="F1094" s="94"/>
    </row>
    <row r="1095" spans="1:6" s="76" customFormat="1" ht="21" customHeight="1">
      <c r="A1095" s="3"/>
      <c r="B1095" s="3"/>
      <c r="C1095" s="6"/>
      <c r="D1095" s="72"/>
      <c r="E1095" s="72"/>
      <c r="F1095" s="94"/>
    </row>
    <row r="1096" spans="1:6" s="76" customFormat="1" ht="21" customHeight="1">
      <c r="A1096" s="3"/>
      <c r="B1096" s="3"/>
      <c r="C1096" s="6"/>
      <c r="D1096" s="72"/>
      <c r="E1096" s="72"/>
      <c r="F1096" s="94"/>
    </row>
    <row r="1097" spans="1:6" s="76" customFormat="1" ht="21" customHeight="1">
      <c r="A1097" s="3"/>
      <c r="B1097" s="3"/>
      <c r="C1097" s="6"/>
      <c r="D1097" s="72"/>
      <c r="E1097" s="72"/>
      <c r="F1097" s="94"/>
    </row>
    <row r="1098" spans="1:6" s="76" customFormat="1" ht="21" customHeight="1">
      <c r="A1098" s="3"/>
      <c r="B1098" s="3"/>
      <c r="C1098" s="6"/>
      <c r="D1098" s="72"/>
      <c r="E1098" s="72"/>
      <c r="F1098" s="94"/>
    </row>
    <row r="1099" spans="1:6" s="76" customFormat="1" ht="21" customHeight="1">
      <c r="A1099" s="3"/>
      <c r="B1099" s="3"/>
      <c r="C1099" s="6"/>
      <c r="D1099" s="72"/>
      <c r="E1099" s="72"/>
      <c r="F1099" s="94"/>
    </row>
    <row r="1100" spans="1:6" s="76" customFormat="1" ht="21" customHeight="1">
      <c r="A1100" s="3"/>
      <c r="B1100" s="3"/>
      <c r="C1100" s="6"/>
      <c r="D1100" s="72"/>
      <c r="E1100" s="72"/>
      <c r="F1100" s="94"/>
    </row>
    <row r="1101" spans="1:6" s="76" customFormat="1" ht="21" customHeight="1">
      <c r="A1101" s="3"/>
      <c r="B1101" s="3"/>
      <c r="C1101" s="6"/>
      <c r="D1101" s="72"/>
      <c r="E1101" s="72"/>
      <c r="F1101" s="94"/>
    </row>
    <row r="1102" spans="1:6" s="76" customFormat="1" ht="21" customHeight="1">
      <c r="A1102" s="3"/>
      <c r="B1102" s="3"/>
      <c r="C1102" s="6"/>
      <c r="D1102" s="72"/>
      <c r="E1102" s="72"/>
      <c r="F1102" s="94"/>
    </row>
    <row r="1103" spans="1:6" s="76" customFormat="1" ht="21" customHeight="1">
      <c r="A1103" s="3"/>
      <c r="B1103" s="3"/>
      <c r="C1103" s="6"/>
      <c r="D1103" s="72"/>
      <c r="E1103" s="72"/>
      <c r="F1103" s="94"/>
    </row>
    <row r="1104" spans="1:6" s="76" customFormat="1" ht="21" customHeight="1">
      <c r="A1104" s="3"/>
      <c r="B1104" s="3"/>
      <c r="C1104" s="6"/>
      <c r="D1104" s="72"/>
      <c r="E1104" s="72"/>
      <c r="F1104" s="94"/>
    </row>
    <row r="1105" spans="1:6" s="76" customFormat="1" ht="21" customHeight="1">
      <c r="A1105" s="3"/>
      <c r="B1105" s="3"/>
      <c r="C1105" s="6"/>
      <c r="D1105" s="72"/>
      <c r="E1105" s="72"/>
      <c r="F1105" s="94"/>
    </row>
    <row r="1106" spans="1:6" s="76" customFormat="1" ht="21" customHeight="1">
      <c r="A1106" s="3"/>
      <c r="B1106" s="3"/>
      <c r="C1106" s="6"/>
      <c r="D1106" s="72"/>
      <c r="E1106" s="72"/>
      <c r="F1106" s="94"/>
    </row>
    <row r="1107" spans="1:6" s="76" customFormat="1" ht="21" customHeight="1">
      <c r="A1107" s="3"/>
      <c r="B1107" s="3"/>
      <c r="C1107" s="6"/>
      <c r="D1107" s="72"/>
      <c r="E1107" s="72"/>
      <c r="F1107" s="94"/>
    </row>
    <row r="1108" spans="1:6" s="76" customFormat="1" ht="21" customHeight="1">
      <c r="A1108" s="3"/>
      <c r="B1108" s="3"/>
      <c r="C1108" s="6"/>
      <c r="D1108" s="72"/>
      <c r="E1108" s="72"/>
      <c r="F1108" s="94"/>
    </row>
    <row r="1109" spans="1:6" s="76" customFormat="1" ht="21" customHeight="1">
      <c r="A1109" s="3"/>
      <c r="B1109" s="3"/>
      <c r="C1109" s="6"/>
      <c r="D1109" s="72"/>
      <c r="E1109" s="72"/>
      <c r="F1109" s="94"/>
    </row>
    <row r="1110" spans="1:6" s="76" customFormat="1" ht="21" customHeight="1">
      <c r="A1110" s="3"/>
      <c r="B1110" s="3"/>
      <c r="C1110" s="6"/>
      <c r="D1110" s="72"/>
      <c r="E1110" s="72"/>
      <c r="F1110" s="94"/>
    </row>
    <row r="1111" spans="1:6" s="76" customFormat="1" ht="21" customHeight="1">
      <c r="A1111" s="3"/>
      <c r="B1111" s="3"/>
      <c r="C1111" s="6"/>
      <c r="D1111" s="72"/>
      <c r="E1111" s="72"/>
      <c r="F1111" s="94"/>
    </row>
    <row r="1112" spans="1:6" s="76" customFormat="1" ht="21" customHeight="1">
      <c r="A1112" s="3"/>
      <c r="B1112" s="3"/>
      <c r="C1112" s="6"/>
      <c r="D1112" s="72"/>
      <c r="E1112" s="72"/>
      <c r="F1112" s="94"/>
    </row>
    <row r="1113" spans="1:6" s="76" customFormat="1" ht="21" customHeight="1">
      <c r="A1113" s="3"/>
      <c r="B1113" s="3"/>
      <c r="C1113" s="6"/>
      <c r="D1113" s="72"/>
      <c r="E1113" s="72"/>
      <c r="F1113" s="94"/>
    </row>
    <row r="1114" spans="1:6" s="76" customFormat="1" ht="21" customHeight="1">
      <c r="A1114" s="3"/>
      <c r="B1114" s="3"/>
      <c r="C1114" s="6"/>
      <c r="D1114" s="72"/>
      <c r="E1114" s="72"/>
      <c r="F1114" s="94"/>
    </row>
    <row r="1115" spans="1:6" s="76" customFormat="1" ht="21" customHeight="1">
      <c r="A1115" s="3"/>
      <c r="B1115" s="3"/>
      <c r="C1115" s="6"/>
      <c r="D1115" s="72"/>
      <c r="E1115" s="72"/>
      <c r="F1115" s="94"/>
    </row>
    <row r="1116" spans="1:6" s="76" customFormat="1" ht="21" customHeight="1">
      <c r="A1116" s="3"/>
      <c r="B1116" s="3"/>
      <c r="C1116" s="6"/>
      <c r="D1116" s="72"/>
      <c r="E1116" s="72"/>
      <c r="F1116" s="94"/>
    </row>
    <row r="1117" spans="1:6" s="76" customFormat="1" ht="21" customHeight="1">
      <c r="A1117" s="3"/>
      <c r="B1117" s="3"/>
      <c r="C1117" s="6"/>
      <c r="D1117" s="72"/>
      <c r="E1117" s="72"/>
      <c r="F1117" s="94"/>
    </row>
    <row r="1118" spans="1:6" s="76" customFormat="1" ht="21" customHeight="1">
      <c r="A1118" s="3"/>
      <c r="B1118" s="3"/>
      <c r="C1118" s="6"/>
      <c r="D1118" s="72"/>
      <c r="E1118" s="72"/>
      <c r="F1118" s="94"/>
    </row>
    <row r="1119" spans="1:6" s="76" customFormat="1" ht="21" customHeight="1">
      <c r="A1119" s="3"/>
      <c r="B1119" s="3"/>
      <c r="C1119" s="6"/>
      <c r="D1119" s="72"/>
      <c r="E1119" s="72"/>
      <c r="F1119" s="94"/>
    </row>
    <row r="1120" spans="1:6" s="76" customFormat="1" ht="21" customHeight="1">
      <c r="A1120" s="3"/>
      <c r="B1120" s="3"/>
      <c r="C1120" s="6"/>
      <c r="D1120" s="72"/>
      <c r="E1120" s="72"/>
      <c r="F1120" s="94"/>
    </row>
    <row r="1121" spans="1:6" s="76" customFormat="1" ht="21" customHeight="1">
      <c r="A1121" s="3"/>
      <c r="B1121" s="3"/>
      <c r="C1121" s="6"/>
      <c r="D1121" s="72"/>
      <c r="E1121" s="72"/>
      <c r="F1121" s="94"/>
    </row>
    <row r="1122" spans="1:6" s="76" customFormat="1" ht="21" customHeight="1">
      <c r="A1122" s="3"/>
      <c r="B1122" s="3"/>
      <c r="C1122" s="6"/>
      <c r="D1122" s="72"/>
      <c r="E1122" s="72"/>
      <c r="F1122" s="94"/>
    </row>
    <row r="1123" spans="1:6" s="76" customFormat="1" ht="21" customHeight="1">
      <c r="A1123" s="3"/>
      <c r="B1123" s="3"/>
      <c r="C1123" s="6"/>
      <c r="D1123" s="72"/>
      <c r="E1123" s="72"/>
      <c r="F1123" s="94"/>
    </row>
    <row r="1124" spans="1:6" s="76" customFormat="1" ht="21" customHeight="1">
      <c r="A1124" s="3"/>
      <c r="B1124" s="3"/>
      <c r="C1124" s="6"/>
      <c r="D1124" s="72"/>
      <c r="E1124" s="72"/>
      <c r="F1124" s="94"/>
    </row>
    <row r="1125" spans="1:6" s="76" customFormat="1" ht="21" customHeight="1">
      <c r="A1125" s="3"/>
      <c r="B1125" s="3"/>
      <c r="C1125" s="6"/>
      <c r="D1125" s="72"/>
      <c r="E1125" s="72"/>
      <c r="F1125" s="94"/>
    </row>
    <row r="1126" spans="1:6" s="76" customFormat="1" ht="21" customHeight="1">
      <c r="A1126" s="3"/>
      <c r="B1126" s="3"/>
      <c r="C1126" s="6"/>
      <c r="D1126" s="72"/>
      <c r="E1126" s="72"/>
      <c r="F1126" s="94"/>
    </row>
    <row r="1127" spans="1:6" s="76" customFormat="1" ht="21" customHeight="1">
      <c r="A1127" s="3"/>
      <c r="B1127" s="3"/>
      <c r="C1127" s="6"/>
      <c r="D1127" s="72"/>
      <c r="E1127" s="72"/>
      <c r="F1127" s="94"/>
    </row>
    <row r="1128" spans="1:6" s="76" customFormat="1" ht="21" customHeight="1">
      <c r="A1128" s="3"/>
      <c r="B1128" s="3"/>
      <c r="C1128" s="6"/>
      <c r="D1128" s="72"/>
      <c r="E1128" s="72"/>
      <c r="F1128" s="94"/>
    </row>
    <row r="1129" spans="1:6" s="76" customFormat="1" ht="21" customHeight="1">
      <c r="A1129" s="3"/>
      <c r="B1129" s="3"/>
      <c r="C1129" s="6"/>
      <c r="D1129" s="72"/>
      <c r="E1129" s="72"/>
      <c r="F1129" s="94"/>
    </row>
    <row r="1130" spans="1:6" s="76" customFormat="1" ht="21" customHeight="1">
      <c r="A1130" s="3"/>
      <c r="B1130" s="3"/>
      <c r="C1130" s="6"/>
      <c r="D1130" s="72"/>
      <c r="E1130" s="72"/>
      <c r="F1130" s="94"/>
    </row>
    <row r="1131" spans="1:6" s="76" customFormat="1" ht="21" customHeight="1">
      <c r="A1131" s="3"/>
      <c r="B1131" s="3"/>
      <c r="C1131" s="6"/>
      <c r="D1131" s="72"/>
      <c r="E1131" s="72"/>
      <c r="F1131" s="94"/>
    </row>
    <row r="1132" spans="1:6" s="76" customFormat="1" ht="21" customHeight="1">
      <c r="A1132" s="3"/>
      <c r="B1132" s="3"/>
      <c r="C1132" s="6"/>
      <c r="D1132" s="72"/>
      <c r="E1132" s="72"/>
      <c r="F1132" s="94"/>
    </row>
    <row r="1133" spans="1:6" s="76" customFormat="1" ht="21" customHeight="1">
      <c r="A1133" s="3"/>
      <c r="B1133" s="3"/>
      <c r="C1133" s="6"/>
      <c r="D1133" s="72"/>
      <c r="E1133" s="72"/>
      <c r="F1133" s="94"/>
    </row>
    <row r="1134" spans="1:6" s="76" customFormat="1" ht="21" customHeight="1">
      <c r="A1134" s="3"/>
      <c r="B1134" s="3"/>
      <c r="C1134" s="6"/>
      <c r="D1134" s="72"/>
      <c r="E1134" s="72"/>
      <c r="F1134" s="94"/>
    </row>
    <row r="1135" spans="1:6" s="76" customFormat="1" ht="21" customHeight="1">
      <c r="A1135" s="3"/>
      <c r="B1135" s="3"/>
      <c r="C1135" s="6"/>
      <c r="D1135" s="72"/>
      <c r="E1135" s="72"/>
      <c r="F1135" s="94"/>
    </row>
    <row r="1136" spans="1:6" s="76" customFormat="1" ht="21" customHeight="1">
      <c r="A1136" s="3"/>
      <c r="B1136" s="3"/>
      <c r="C1136" s="6"/>
      <c r="D1136" s="72"/>
      <c r="E1136" s="72"/>
      <c r="F1136" s="94"/>
    </row>
    <row r="1137" spans="1:6" s="76" customFormat="1" ht="21" customHeight="1">
      <c r="A1137" s="3"/>
      <c r="B1137" s="3"/>
      <c r="C1137" s="6"/>
      <c r="D1137" s="72"/>
      <c r="E1137" s="72"/>
      <c r="F1137" s="94"/>
    </row>
    <row r="1138" spans="1:6" s="76" customFormat="1" ht="21" customHeight="1">
      <c r="A1138" s="3"/>
      <c r="B1138" s="3"/>
      <c r="C1138" s="6"/>
      <c r="D1138" s="72"/>
      <c r="E1138" s="72"/>
      <c r="F1138" s="94"/>
    </row>
    <row r="1139" spans="1:6" s="76" customFormat="1" ht="21" customHeight="1">
      <c r="A1139" s="3"/>
      <c r="B1139" s="3"/>
      <c r="C1139" s="6"/>
      <c r="D1139" s="72"/>
      <c r="E1139" s="72"/>
      <c r="F1139" s="94"/>
    </row>
    <row r="1140" spans="1:6" s="76" customFormat="1" ht="21" customHeight="1">
      <c r="A1140" s="3"/>
      <c r="B1140" s="3"/>
      <c r="C1140" s="6"/>
      <c r="D1140" s="72"/>
      <c r="E1140" s="72"/>
      <c r="F1140" s="94"/>
    </row>
    <row r="1141" spans="1:6" s="76" customFormat="1" ht="21" customHeight="1">
      <c r="A1141" s="3"/>
      <c r="B1141" s="3"/>
      <c r="C1141" s="6"/>
      <c r="D1141" s="72"/>
      <c r="E1141" s="72"/>
      <c r="F1141" s="94"/>
    </row>
    <row r="1142" spans="1:6" s="76" customFormat="1" ht="21" customHeight="1">
      <c r="A1142" s="3"/>
      <c r="B1142" s="3"/>
      <c r="C1142" s="6"/>
      <c r="D1142" s="72"/>
      <c r="E1142" s="72"/>
      <c r="F1142" s="94"/>
    </row>
    <row r="1143" spans="1:6" s="76" customFormat="1" ht="21" customHeight="1">
      <c r="A1143" s="3"/>
      <c r="B1143" s="3"/>
      <c r="C1143" s="6"/>
      <c r="D1143" s="72"/>
      <c r="E1143" s="72"/>
      <c r="F1143" s="94"/>
    </row>
    <row r="1144" spans="1:6" s="76" customFormat="1" ht="21" customHeight="1">
      <c r="A1144" s="3"/>
      <c r="B1144" s="3"/>
      <c r="C1144" s="6"/>
      <c r="D1144" s="72"/>
      <c r="E1144" s="72"/>
      <c r="F1144" s="94"/>
    </row>
    <row r="1145" spans="1:6" s="76" customFormat="1" ht="21" customHeight="1">
      <c r="A1145" s="3"/>
      <c r="B1145" s="3"/>
      <c r="C1145" s="6"/>
      <c r="D1145" s="72"/>
      <c r="E1145" s="72"/>
      <c r="F1145" s="94"/>
    </row>
    <row r="1146" spans="1:6" s="76" customFormat="1" ht="21" customHeight="1">
      <c r="A1146" s="3"/>
      <c r="B1146" s="3"/>
      <c r="C1146" s="6"/>
      <c r="D1146" s="72"/>
      <c r="E1146" s="72"/>
      <c r="F1146" s="94"/>
    </row>
    <row r="1147" spans="1:6" s="76" customFormat="1" ht="21" customHeight="1">
      <c r="A1147" s="3"/>
      <c r="B1147" s="3"/>
      <c r="C1147" s="6"/>
      <c r="D1147" s="72"/>
      <c r="E1147" s="72"/>
      <c r="F1147" s="94"/>
    </row>
    <row r="1148" spans="1:6" s="76" customFormat="1" ht="21" customHeight="1">
      <c r="A1148" s="3"/>
      <c r="B1148" s="3"/>
      <c r="C1148" s="6"/>
      <c r="D1148" s="72"/>
      <c r="E1148" s="72"/>
      <c r="F1148" s="94"/>
    </row>
    <row r="1149" spans="1:6" s="76" customFormat="1" ht="21" customHeight="1">
      <c r="A1149" s="3"/>
      <c r="B1149" s="3"/>
      <c r="C1149" s="6"/>
      <c r="D1149" s="72"/>
      <c r="E1149" s="72"/>
      <c r="F1149" s="94"/>
    </row>
    <row r="1150" spans="1:6" s="76" customFormat="1" ht="21" customHeight="1">
      <c r="A1150" s="3"/>
      <c r="B1150" s="3"/>
      <c r="C1150" s="6"/>
      <c r="D1150" s="72"/>
      <c r="E1150" s="72"/>
      <c r="F1150" s="94"/>
    </row>
    <row r="1151" spans="1:6" s="76" customFormat="1" ht="21" customHeight="1">
      <c r="A1151" s="3"/>
      <c r="B1151" s="3"/>
      <c r="C1151" s="6"/>
      <c r="D1151" s="72"/>
      <c r="E1151" s="72"/>
      <c r="F1151" s="94"/>
    </row>
    <row r="1152" spans="1:6" s="76" customFormat="1" ht="21" customHeight="1">
      <c r="A1152" s="3"/>
      <c r="B1152" s="3"/>
      <c r="C1152" s="6"/>
      <c r="D1152" s="72"/>
      <c r="E1152" s="72"/>
      <c r="F1152" s="94"/>
    </row>
    <row r="1153" spans="1:6" s="76" customFormat="1" ht="21" customHeight="1">
      <c r="A1153" s="3"/>
      <c r="B1153" s="3"/>
      <c r="C1153" s="6"/>
      <c r="D1153" s="72"/>
      <c r="E1153" s="72"/>
      <c r="F1153" s="94"/>
    </row>
    <row r="1154" spans="1:6" s="76" customFormat="1" ht="21" customHeight="1">
      <c r="A1154" s="3"/>
      <c r="B1154" s="3"/>
      <c r="C1154" s="6"/>
      <c r="D1154" s="72"/>
      <c r="E1154" s="72"/>
      <c r="F1154" s="94"/>
    </row>
    <row r="1155" spans="1:6" s="76" customFormat="1" ht="21" customHeight="1">
      <c r="A1155" s="3"/>
      <c r="B1155" s="3"/>
      <c r="C1155" s="6"/>
      <c r="D1155" s="72"/>
      <c r="E1155" s="72"/>
      <c r="F1155" s="94"/>
    </row>
    <row r="1156" spans="1:6" s="76" customFormat="1" ht="21" customHeight="1">
      <c r="A1156" s="3"/>
      <c r="B1156" s="3"/>
      <c r="C1156" s="6"/>
      <c r="D1156" s="72"/>
      <c r="E1156" s="72"/>
      <c r="F1156" s="94"/>
    </row>
    <row r="1157" spans="1:6" s="76" customFormat="1" ht="21" customHeight="1">
      <c r="A1157" s="3"/>
      <c r="B1157" s="3"/>
      <c r="C1157" s="6"/>
      <c r="D1157" s="72"/>
      <c r="E1157" s="72"/>
      <c r="F1157" s="94"/>
    </row>
    <row r="1158" spans="1:6" s="76" customFormat="1" ht="21" customHeight="1">
      <c r="A1158" s="3"/>
      <c r="B1158" s="3"/>
      <c r="C1158" s="6"/>
      <c r="D1158" s="72"/>
      <c r="E1158" s="72"/>
      <c r="F1158" s="94"/>
    </row>
    <row r="1159" spans="1:6" s="76" customFormat="1" ht="21" customHeight="1">
      <c r="A1159" s="3"/>
      <c r="B1159" s="3"/>
      <c r="C1159" s="6"/>
      <c r="D1159" s="72"/>
      <c r="E1159" s="72"/>
      <c r="F1159" s="94"/>
    </row>
    <row r="1160" spans="1:6" s="76" customFormat="1" ht="21" customHeight="1">
      <c r="A1160" s="3"/>
      <c r="B1160" s="3"/>
      <c r="C1160" s="6"/>
      <c r="D1160" s="72"/>
      <c r="E1160" s="72"/>
      <c r="F1160" s="94"/>
    </row>
    <row r="1161" spans="1:6" s="76" customFormat="1" ht="21" customHeight="1">
      <c r="A1161" s="3"/>
      <c r="B1161" s="3"/>
      <c r="C1161" s="6"/>
      <c r="D1161" s="72"/>
      <c r="E1161" s="72"/>
      <c r="F1161" s="94"/>
    </row>
    <row r="1162" spans="1:6" s="76" customFormat="1" ht="21" customHeight="1">
      <c r="A1162" s="3"/>
      <c r="B1162" s="3"/>
      <c r="C1162" s="6"/>
      <c r="D1162" s="72"/>
      <c r="E1162" s="72"/>
      <c r="F1162" s="94"/>
    </row>
    <row r="1163" spans="1:6" s="76" customFormat="1" ht="21" customHeight="1">
      <c r="A1163" s="3"/>
      <c r="B1163" s="3"/>
      <c r="C1163" s="6"/>
      <c r="D1163" s="72"/>
      <c r="E1163" s="72"/>
      <c r="F1163" s="94"/>
    </row>
    <row r="1164" spans="1:6" s="76" customFormat="1" ht="21" customHeight="1">
      <c r="A1164" s="3"/>
      <c r="B1164" s="3"/>
      <c r="C1164" s="6"/>
      <c r="D1164" s="72"/>
      <c r="E1164" s="72"/>
      <c r="F1164" s="94"/>
    </row>
    <row r="1165" spans="1:6" s="76" customFormat="1" ht="21" customHeight="1">
      <c r="A1165" s="3"/>
      <c r="B1165" s="3"/>
      <c r="C1165" s="6"/>
      <c r="D1165" s="72"/>
      <c r="E1165" s="72"/>
      <c r="F1165" s="94"/>
    </row>
    <row r="1166" spans="1:6" s="76" customFormat="1" ht="21" customHeight="1">
      <c r="A1166" s="3"/>
      <c r="B1166" s="3"/>
      <c r="C1166" s="6"/>
      <c r="D1166" s="72"/>
      <c r="E1166" s="72"/>
      <c r="F1166" s="94"/>
    </row>
    <row r="1167" spans="1:6" s="76" customFormat="1" ht="21" customHeight="1">
      <c r="A1167" s="3"/>
      <c r="B1167" s="3"/>
      <c r="C1167" s="6"/>
      <c r="D1167" s="72"/>
      <c r="E1167" s="72"/>
      <c r="F1167" s="94"/>
    </row>
    <row r="1168" spans="1:6" s="76" customFormat="1" ht="21" customHeight="1">
      <c r="A1168" s="3"/>
      <c r="B1168" s="3"/>
      <c r="C1168" s="6"/>
      <c r="D1168" s="72"/>
      <c r="E1168" s="72"/>
      <c r="F1168" s="94"/>
    </row>
    <row r="1169" spans="1:6" s="76" customFormat="1" ht="21" customHeight="1">
      <c r="A1169" s="3"/>
      <c r="B1169" s="3"/>
      <c r="C1169" s="6"/>
      <c r="D1169" s="72"/>
      <c r="E1169" s="72"/>
      <c r="F1169" s="94"/>
    </row>
    <row r="1170" spans="1:6" s="76" customFormat="1" ht="21" customHeight="1">
      <c r="A1170" s="3"/>
      <c r="B1170" s="3"/>
      <c r="C1170" s="6"/>
      <c r="D1170" s="72"/>
      <c r="E1170" s="72"/>
      <c r="F1170" s="94"/>
    </row>
    <row r="1171" spans="1:6" s="76" customFormat="1" ht="21" customHeight="1">
      <c r="A1171" s="3"/>
      <c r="B1171" s="3"/>
      <c r="C1171" s="6"/>
      <c r="D1171" s="72"/>
      <c r="E1171" s="72"/>
      <c r="F1171" s="94"/>
    </row>
    <row r="1172" spans="1:6" s="76" customFormat="1" ht="21" customHeight="1">
      <c r="A1172" s="3"/>
      <c r="B1172" s="3"/>
      <c r="C1172" s="6"/>
      <c r="D1172" s="72"/>
      <c r="E1172" s="72"/>
      <c r="F1172" s="94"/>
    </row>
    <row r="1173" spans="1:6" s="76" customFormat="1" ht="21" customHeight="1">
      <c r="A1173" s="3"/>
      <c r="B1173" s="3"/>
      <c r="C1173" s="6"/>
      <c r="D1173" s="72"/>
      <c r="E1173" s="72"/>
      <c r="F1173" s="94"/>
    </row>
    <row r="1174" spans="1:6" s="76" customFormat="1" ht="21" customHeight="1">
      <c r="A1174" s="3"/>
      <c r="B1174" s="3"/>
      <c r="C1174" s="6"/>
      <c r="D1174" s="72"/>
      <c r="E1174" s="72"/>
      <c r="F1174" s="94"/>
    </row>
    <row r="1175" spans="1:6" s="76" customFormat="1" ht="21" customHeight="1">
      <c r="A1175" s="3"/>
      <c r="B1175" s="3"/>
      <c r="C1175" s="6"/>
      <c r="D1175" s="72"/>
      <c r="E1175" s="72"/>
      <c r="F1175" s="94"/>
    </row>
    <row r="1176" spans="1:6" s="76" customFormat="1" ht="21" customHeight="1">
      <c r="A1176" s="3"/>
      <c r="B1176" s="3"/>
      <c r="C1176" s="6"/>
      <c r="D1176" s="72"/>
      <c r="E1176" s="72"/>
      <c r="F1176" s="94"/>
    </row>
    <row r="1177" spans="1:6" s="76" customFormat="1" ht="21" customHeight="1">
      <c r="A1177" s="3"/>
      <c r="B1177" s="3"/>
      <c r="C1177" s="6"/>
      <c r="D1177" s="72"/>
      <c r="E1177" s="72"/>
      <c r="F1177" s="94"/>
    </row>
    <row r="1178" spans="1:6" s="76" customFormat="1" ht="21" customHeight="1">
      <c r="A1178" s="3"/>
      <c r="B1178" s="3"/>
      <c r="C1178" s="6"/>
      <c r="D1178" s="72"/>
      <c r="E1178" s="72"/>
      <c r="F1178" s="94"/>
    </row>
    <row r="1179" spans="1:6" s="76" customFormat="1" ht="21" customHeight="1">
      <c r="A1179" s="3"/>
      <c r="B1179" s="3"/>
      <c r="C1179" s="6"/>
      <c r="D1179" s="72"/>
      <c r="E1179" s="72"/>
      <c r="F1179" s="94"/>
    </row>
    <row r="1180" spans="1:6" s="76" customFormat="1" ht="21" customHeight="1">
      <c r="A1180" s="3"/>
      <c r="B1180" s="3"/>
      <c r="C1180" s="6"/>
      <c r="D1180" s="72"/>
      <c r="E1180" s="72"/>
      <c r="F1180" s="94"/>
    </row>
    <row r="1181" spans="1:6" s="76" customFormat="1" ht="21" customHeight="1">
      <c r="A1181" s="3"/>
      <c r="B1181" s="3"/>
      <c r="C1181" s="6"/>
      <c r="D1181" s="72"/>
      <c r="E1181" s="72"/>
      <c r="F1181" s="94"/>
    </row>
    <row r="1182" spans="1:6" s="76" customFormat="1" ht="21" customHeight="1">
      <c r="A1182" s="3"/>
      <c r="B1182" s="3"/>
      <c r="C1182" s="6"/>
      <c r="D1182" s="72"/>
      <c r="E1182" s="72"/>
      <c r="F1182" s="94"/>
    </row>
    <row r="1183" spans="1:6" s="76" customFormat="1" ht="21" customHeight="1">
      <c r="A1183" s="3"/>
      <c r="B1183" s="3"/>
      <c r="C1183" s="6"/>
      <c r="D1183" s="72"/>
      <c r="E1183" s="72"/>
      <c r="F1183" s="94"/>
    </row>
    <row r="1184" spans="1:6" s="76" customFormat="1" ht="21" customHeight="1">
      <c r="A1184" s="3"/>
      <c r="B1184" s="3"/>
      <c r="C1184" s="6"/>
      <c r="D1184" s="72"/>
      <c r="E1184" s="72"/>
      <c r="F1184" s="94"/>
    </row>
    <row r="1185" spans="1:6" s="76" customFormat="1" ht="21" customHeight="1">
      <c r="A1185" s="3"/>
      <c r="B1185" s="3"/>
      <c r="C1185" s="6"/>
      <c r="D1185" s="72"/>
      <c r="E1185" s="72"/>
      <c r="F1185" s="94"/>
    </row>
    <row r="1186" spans="1:6" s="76" customFormat="1" ht="21" customHeight="1">
      <c r="A1186" s="3"/>
      <c r="B1186" s="3"/>
      <c r="C1186" s="6"/>
      <c r="D1186" s="72"/>
      <c r="E1186" s="72"/>
      <c r="F1186" s="94"/>
    </row>
    <row r="1187" spans="1:6" s="76" customFormat="1" ht="21" customHeight="1">
      <c r="A1187" s="3"/>
      <c r="B1187" s="3"/>
      <c r="C1187" s="6"/>
      <c r="D1187" s="72"/>
      <c r="E1187" s="72"/>
      <c r="F1187" s="94"/>
    </row>
    <row r="1188" spans="1:6" s="76" customFormat="1" ht="21" customHeight="1">
      <c r="A1188" s="3"/>
      <c r="B1188" s="3"/>
      <c r="C1188" s="6"/>
      <c r="D1188" s="72"/>
      <c r="E1188" s="72"/>
      <c r="F1188" s="94"/>
    </row>
    <row r="1189" spans="1:6" s="76" customFormat="1" ht="21" customHeight="1">
      <c r="A1189" s="3"/>
      <c r="B1189" s="3"/>
      <c r="C1189" s="6"/>
      <c r="D1189" s="72"/>
      <c r="E1189" s="72"/>
      <c r="F1189" s="94"/>
    </row>
    <row r="1190" spans="1:6" s="76" customFormat="1" ht="21" customHeight="1">
      <c r="A1190" s="3"/>
      <c r="B1190" s="3"/>
      <c r="C1190" s="6"/>
      <c r="D1190" s="72"/>
      <c r="E1190" s="72"/>
      <c r="F1190" s="94"/>
    </row>
    <row r="1191" spans="1:6" s="76" customFormat="1" ht="21" customHeight="1">
      <c r="A1191" s="3"/>
      <c r="B1191" s="3"/>
      <c r="C1191" s="6"/>
      <c r="D1191" s="72"/>
      <c r="E1191" s="72"/>
      <c r="F1191" s="94"/>
    </row>
    <row r="1192" spans="1:6" s="76" customFormat="1" ht="21" customHeight="1">
      <c r="A1192" s="3"/>
      <c r="B1192" s="3"/>
      <c r="C1192" s="6"/>
      <c r="D1192" s="72"/>
      <c r="E1192" s="72"/>
      <c r="F1192" s="94"/>
    </row>
    <row r="1193" spans="1:6" s="76" customFormat="1" ht="21" customHeight="1">
      <c r="A1193" s="3"/>
      <c r="B1193" s="3"/>
      <c r="C1193" s="6"/>
      <c r="D1193" s="72"/>
      <c r="E1193" s="72"/>
      <c r="F1193" s="94"/>
    </row>
    <row r="1194" spans="1:6" s="76" customFormat="1" ht="21" customHeight="1">
      <c r="A1194" s="3"/>
      <c r="B1194" s="3"/>
      <c r="C1194" s="6"/>
      <c r="D1194" s="72"/>
      <c r="E1194" s="72"/>
      <c r="F1194" s="94"/>
    </row>
    <row r="1195" spans="1:6" s="76" customFormat="1" ht="21" customHeight="1">
      <c r="A1195" s="3"/>
      <c r="B1195" s="3"/>
      <c r="C1195" s="6"/>
      <c r="D1195" s="72"/>
      <c r="E1195" s="72"/>
      <c r="F1195" s="94"/>
    </row>
    <row r="1196" spans="1:6" s="76" customFormat="1" ht="21" customHeight="1">
      <c r="A1196" s="3"/>
      <c r="B1196" s="3"/>
      <c r="C1196" s="6"/>
      <c r="D1196" s="72"/>
      <c r="E1196" s="72"/>
      <c r="F1196" s="94"/>
    </row>
    <row r="1197" spans="1:6" s="76" customFormat="1" ht="21" customHeight="1">
      <c r="A1197" s="3"/>
      <c r="B1197" s="3"/>
      <c r="C1197" s="6"/>
      <c r="D1197" s="72"/>
      <c r="E1197" s="72"/>
      <c r="F1197" s="94"/>
    </row>
    <row r="1198" spans="1:6" s="76" customFormat="1" ht="21" customHeight="1">
      <c r="A1198" s="3"/>
      <c r="B1198" s="3"/>
      <c r="C1198" s="6"/>
      <c r="D1198" s="72"/>
      <c r="E1198" s="72"/>
      <c r="F1198" s="94"/>
    </row>
    <row r="1199" spans="1:6" s="76" customFormat="1" ht="21" customHeight="1">
      <c r="A1199" s="3"/>
      <c r="B1199" s="3"/>
      <c r="C1199" s="6"/>
      <c r="D1199" s="72"/>
      <c r="E1199" s="72"/>
      <c r="F1199" s="94"/>
    </row>
    <row r="1200" spans="1:6" s="76" customFormat="1" ht="21" customHeight="1">
      <c r="A1200" s="3"/>
      <c r="B1200" s="3"/>
      <c r="C1200" s="6"/>
      <c r="D1200" s="72"/>
      <c r="E1200" s="72"/>
      <c r="F1200" s="94"/>
    </row>
    <row r="1201" spans="1:6" s="76" customFormat="1" ht="21" customHeight="1">
      <c r="A1201" s="3"/>
      <c r="B1201" s="3"/>
      <c r="C1201" s="6"/>
      <c r="D1201" s="72"/>
      <c r="E1201" s="72"/>
      <c r="F1201" s="94"/>
    </row>
    <row r="1202" spans="1:6" s="76" customFormat="1" ht="21" customHeight="1">
      <c r="A1202" s="3"/>
      <c r="B1202" s="3"/>
      <c r="C1202" s="6"/>
      <c r="D1202" s="72"/>
      <c r="E1202" s="72"/>
      <c r="F1202" s="94"/>
    </row>
    <row r="1203" spans="1:6" s="76" customFormat="1" ht="21" customHeight="1">
      <c r="A1203" s="3"/>
      <c r="B1203" s="3"/>
      <c r="C1203" s="6"/>
      <c r="D1203" s="72"/>
      <c r="E1203" s="72"/>
      <c r="F1203" s="94"/>
    </row>
    <row r="1204" spans="1:6" s="76" customFormat="1" ht="21" customHeight="1">
      <c r="A1204" s="3"/>
      <c r="B1204" s="3"/>
      <c r="C1204" s="6"/>
      <c r="D1204" s="72"/>
      <c r="E1204" s="72"/>
      <c r="F1204" s="94"/>
    </row>
    <row r="1205" spans="1:6" s="76" customFormat="1" ht="21" customHeight="1">
      <c r="A1205" s="3"/>
      <c r="B1205" s="3"/>
      <c r="C1205" s="6"/>
      <c r="D1205" s="72"/>
      <c r="E1205" s="72"/>
      <c r="F1205" s="94"/>
    </row>
    <row r="1206" spans="1:6" s="76" customFormat="1" ht="21" customHeight="1">
      <c r="A1206" s="3"/>
      <c r="B1206" s="3"/>
      <c r="C1206" s="6"/>
      <c r="D1206" s="72"/>
      <c r="E1206" s="72"/>
      <c r="F1206" s="94"/>
    </row>
    <row r="1207" spans="1:6" s="76" customFormat="1" ht="21" customHeight="1">
      <c r="A1207" s="3"/>
      <c r="B1207" s="3"/>
      <c r="C1207" s="6"/>
      <c r="D1207" s="72"/>
      <c r="E1207" s="72"/>
      <c r="F1207" s="94"/>
    </row>
    <row r="1208" spans="1:6" s="76" customFormat="1" ht="21" customHeight="1">
      <c r="A1208" s="3"/>
      <c r="B1208" s="3"/>
      <c r="C1208" s="6"/>
      <c r="D1208" s="72"/>
      <c r="E1208" s="72"/>
      <c r="F1208" s="94"/>
    </row>
    <row r="1209" spans="1:6" s="76" customFormat="1" ht="21" customHeight="1">
      <c r="A1209" s="3"/>
      <c r="B1209" s="3"/>
      <c r="C1209" s="6"/>
      <c r="D1209" s="72"/>
      <c r="E1209" s="72"/>
      <c r="F1209" s="94"/>
    </row>
    <row r="1210" spans="1:6" s="76" customFormat="1" ht="21" customHeight="1">
      <c r="A1210" s="3"/>
      <c r="B1210" s="3"/>
      <c r="C1210" s="6"/>
      <c r="D1210" s="72"/>
      <c r="E1210" s="72"/>
      <c r="F1210" s="94"/>
    </row>
    <row r="1211" spans="1:6" s="76" customFormat="1" ht="21" customHeight="1">
      <c r="A1211" s="3"/>
      <c r="B1211" s="3"/>
      <c r="C1211" s="6"/>
      <c r="D1211" s="72"/>
      <c r="E1211" s="72"/>
      <c r="F1211" s="94"/>
    </row>
    <row r="1212" spans="1:6" s="76" customFormat="1" ht="21" customHeight="1">
      <c r="A1212" s="3"/>
      <c r="B1212" s="3"/>
      <c r="C1212" s="6"/>
      <c r="D1212" s="72"/>
      <c r="E1212" s="72"/>
      <c r="F1212" s="94"/>
    </row>
    <row r="1213" spans="1:6" s="76" customFormat="1" ht="21" customHeight="1">
      <c r="A1213" s="3"/>
      <c r="B1213" s="3"/>
      <c r="C1213" s="6"/>
      <c r="D1213" s="72"/>
      <c r="E1213" s="72"/>
      <c r="F1213" s="94"/>
    </row>
    <row r="1214" spans="1:6" s="76" customFormat="1" ht="21" customHeight="1">
      <c r="A1214" s="3"/>
      <c r="B1214" s="3"/>
      <c r="C1214" s="6"/>
      <c r="D1214" s="72"/>
      <c r="E1214" s="72"/>
      <c r="F1214" s="94"/>
    </row>
    <row r="1215" spans="1:6" s="76" customFormat="1" ht="21" customHeight="1">
      <c r="A1215" s="3"/>
      <c r="B1215" s="3"/>
      <c r="C1215" s="6"/>
      <c r="D1215" s="72"/>
      <c r="E1215" s="72"/>
      <c r="F1215" s="94"/>
    </row>
    <row r="1216" spans="1:6" s="76" customFormat="1" ht="21" customHeight="1">
      <c r="A1216" s="3"/>
      <c r="B1216" s="3"/>
      <c r="C1216" s="6"/>
      <c r="D1216" s="72"/>
      <c r="E1216" s="72"/>
      <c r="F1216" s="94"/>
    </row>
    <row r="1217" spans="1:6" s="76" customFormat="1" ht="21" customHeight="1">
      <c r="A1217" s="3"/>
      <c r="B1217" s="3"/>
      <c r="C1217" s="6"/>
      <c r="D1217" s="72"/>
      <c r="E1217" s="72"/>
      <c r="F1217" s="94"/>
    </row>
    <row r="1218" spans="1:6" s="76" customFormat="1" ht="21" customHeight="1">
      <c r="A1218" s="3"/>
      <c r="B1218" s="3"/>
      <c r="C1218" s="6"/>
      <c r="D1218" s="72"/>
      <c r="E1218" s="72"/>
      <c r="F1218" s="94"/>
    </row>
    <row r="1219" spans="1:6" s="76" customFormat="1" ht="21" customHeight="1">
      <c r="A1219" s="3"/>
      <c r="B1219" s="3"/>
      <c r="C1219" s="6"/>
      <c r="D1219" s="72"/>
      <c r="E1219" s="72"/>
      <c r="F1219" s="94"/>
    </row>
    <row r="1220" spans="1:6" s="76" customFormat="1" ht="21" customHeight="1">
      <c r="A1220" s="3"/>
      <c r="B1220" s="3"/>
      <c r="C1220" s="6"/>
      <c r="D1220" s="72"/>
      <c r="E1220" s="72"/>
      <c r="F1220" s="94"/>
    </row>
    <row r="1221" spans="1:6" s="76" customFormat="1" ht="21" customHeight="1">
      <c r="A1221" s="3"/>
      <c r="B1221" s="3"/>
      <c r="C1221" s="6"/>
      <c r="D1221" s="72"/>
      <c r="E1221" s="72"/>
      <c r="F1221" s="94"/>
    </row>
    <row r="1222" spans="1:6" s="76" customFormat="1" ht="21" customHeight="1">
      <c r="A1222" s="3"/>
      <c r="B1222" s="3"/>
      <c r="C1222" s="6"/>
      <c r="D1222" s="72"/>
      <c r="E1222" s="72"/>
      <c r="F1222" s="94"/>
    </row>
    <row r="1223" spans="1:6" s="76" customFormat="1" ht="21" customHeight="1">
      <c r="A1223" s="3"/>
      <c r="B1223" s="3"/>
      <c r="C1223" s="6"/>
      <c r="D1223" s="72"/>
      <c r="E1223" s="72"/>
      <c r="F1223" s="94"/>
    </row>
    <row r="1224" spans="1:6" s="76" customFormat="1" ht="21" customHeight="1">
      <c r="A1224" s="3"/>
      <c r="B1224" s="3"/>
      <c r="C1224" s="6"/>
      <c r="D1224" s="72"/>
      <c r="E1224" s="72"/>
      <c r="F1224" s="94"/>
    </row>
    <row r="1225" spans="1:6" s="76" customFormat="1" ht="21" customHeight="1">
      <c r="A1225" s="3"/>
      <c r="B1225" s="3"/>
      <c r="C1225" s="6"/>
      <c r="D1225" s="72"/>
      <c r="E1225" s="72"/>
      <c r="F1225" s="94"/>
    </row>
    <row r="1226" spans="1:6" s="76" customFormat="1" ht="21" customHeight="1">
      <c r="A1226" s="3"/>
      <c r="B1226" s="3"/>
      <c r="C1226" s="6"/>
      <c r="D1226" s="72"/>
      <c r="E1226" s="72"/>
      <c r="F1226" s="94"/>
    </row>
    <row r="1227" spans="1:6" s="76" customFormat="1" ht="21" customHeight="1">
      <c r="A1227" s="3"/>
      <c r="B1227" s="3"/>
      <c r="C1227" s="6"/>
      <c r="D1227" s="72"/>
      <c r="E1227" s="72"/>
      <c r="F1227" s="94"/>
    </row>
    <row r="1228" spans="1:6" s="76" customFormat="1" ht="21" customHeight="1">
      <c r="A1228" s="3"/>
      <c r="B1228" s="3"/>
      <c r="C1228" s="6"/>
      <c r="D1228" s="72"/>
      <c r="E1228" s="72"/>
      <c r="F1228" s="94"/>
    </row>
    <row r="1229" spans="1:6" s="76" customFormat="1" ht="21" customHeight="1">
      <c r="A1229" s="3"/>
      <c r="B1229" s="3"/>
      <c r="C1229" s="6"/>
      <c r="D1229" s="72"/>
      <c r="E1229" s="72"/>
      <c r="F1229" s="94"/>
    </row>
    <row r="1230" spans="1:6" s="76" customFormat="1" ht="21" customHeight="1">
      <c r="A1230" s="3"/>
      <c r="B1230" s="3"/>
      <c r="C1230" s="6"/>
      <c r="D1230" s="72"/>
      <c r="E1230" s="72"/>
      <c r="F1230" s="94"/>
    </row>
    <row r="1231" spans="1:6" s="76" customFormat="1" ht="21" customHeight="1">
      <c r="A1231" s="3"/>
      <c r="B1231" s="3"/>
      <c r="C1231" s="6"/>
      <c r="D1231" s="72"/>
      <c r="E1231" s="72"/>
      <c r="F1231" s="94"/>
    </row>
    <row r="1232" spans="1:6" s="76" customFormat="1" ht="21" customHeight="1">
      <c r="A1232" s="3"/>
      <c r="B1232" s="3"/>
      <c r="C1232" s="6"/>
      <c r="D1232" s="72"/>
      <c r="E1232" s="72"/>
      <c r="F1232" s="94"/>
    </row>
    <row r="1233" spans="1:6" s="76" customFormat="1" ht="21" customHeight="1">
      <c r="A1233" s="3"/>
      <c r="B1233" s="3"/>
      <c r="C1233" s="6"/>
      <c r="D1233" s="72"/>
      <c r="E1233" s="72"/>
      <c r="F1233" s="94"/>
    </row>
    <row r="1234" spans="1:6" s="76" customFormat="1" ht="21" customHeight="1">
      <c r="A1234" s="3"/>
      <c r="B1234" s="3"/>
      <c r="C1234" s="6"/>
      <c r="D1234" s="72"/>
      <c r="E1234" s="72"/>
      <c r="F1234" s="94"/>
    </row>
    <row r="1235" spans="1:6" s="76" customFormat="1" ht="21" customHeight="1">
      <c r="A1235" s="3"/>
      <c r="B1235" s="3"/>
      <c r="C1235" s="6"/>
      <c r="D1235" s="72"/>
      <c r="E1235" s="72"/>
      <c r="F1235" s="94"/>
    </row>
    <row r="1236" spans="1:6" s="76" customFormat="1" ht="21" customHeight="1">
      <c r="A1236" s="3"/>
      <c r="B1236" s="3"/>
      <c r="C1236" s="6"/>
      <c r="D1236" s="72"/>
      <c r="E1236" s="72"/>
      <c r="F1236" s="94"/>
    </row>
    <row r="1237" spans="1:6" s="76" customFormat="1" ht="21" customHeight="1">
      <c r="A1237" s="3"/>
      <c r="B1237" s="3"/>
      <c r="C1237" s="6"/>
      <c r="D1237" s="72"/>
      <c r="E1237" s="72"/>
      <c r="F1237" s="94"/>
    </row>
    <row r="1238" spans="1:6" s="76" customFormat="1" ht="21" customHeight="1">
      <c r="A1238" s="3"/>
      <c r="B1238" s="3"/>
      <c r="C1238" s="6"/>
      <c r="D1238" s="72"/>
      <c r="E1238" s="72"/>
      <c r="F1238" s="94"/>
    </row>
    <row r="1239" spans="1:6" s="76" customFormat="1" ht="21" customHeight="1">
      <c r="A1239" s="3"/>
      <c r="B1239" s="3"/>
      <c r="C1239" s="6"/>
      <c r="D1239" s="72"/>
      <c r="E1239" s="72"/>
      <c r="F1239" s="94"/>
    </row>
    <row r="1240" spans="1:6" s="76" customFormat="1" ht="21" customHeight="1">
      <c r="A1240" s="3"/>
      <c r="B1240" s="3"/>
      <c r="C1240" s="6"/>
      <c r="D1240" s="72"/>
      <c r="E1240" s="72"/>
      <c r="F1240" s="94"/>
    </row>
    <row r="1241" spans="1:6" s="76" customFormat="1" ht="21" customHeight="1">
      <c r="A1241" s="3"/>
      <c r="B1241" s="3"/>
      <c r="C1241" s="6"/>
      <c r="D1241" s="72"/>
      <c r="E1241" s="72"/>
      <c r="F1241" s="94"/>
    </row>
    <row r="1242" spans="1:6" s="76" customFormat="1" ht="21" customHeight="1">
      <c r="A1242" s="3"/>
      <c r="B1242" s="3"/>
      <c r="C1242" s="6"/>
      <c r="D1242" s="72"/>
      <c r="E1242" s="72"/>
      <c r="F1242" s="94"/>
    </row>
    <row r="1243" spans="1:6" s="76" customFormat="1" ht="21" customHeight="1">
      <c r="A1243" s="3"/>
      <c r="B1243" s="3"/>
      <c r="C1243" s="6"/>
      <c r="D1243" s="72"/>
      <c r="E1243" s="72"/>
      <c r="F1243" s="94"/>
    </row>
    <row r="1244" spans="1:6" s="76" customFormat="1" ht="21" customHeight="1">
      <c r="A1244" s="3"/>
      <c r="B1244" s="3"/>
      <c r="C1244" s="6"/>
      <c r="D1244" s="72"/>
      <c r="E1244" s="72"/>
      <c r="F1244" s="94"/>
    </row>
    <row r="1245" spans="1:6" s="76" customFormat="1" ht="21" customHeight="1">
      <c r="A1245" s="3"/>
      <c r="B1245" s="3"/>
      <c r="C1245" s="6"/>
      <c r="D1245" s="72"/>
      <c r="E1245" s="72"/>
      <c r="F1245" s="94"/>
    </row>
    <row r="1246" spans="1:6" s="76" customFormat="1" ht="21" customHeight="1">
      <c r="A1246" s="3"/>
      <c r="B1246" s="3"/>
      <c r="C1246" s="6"/>
      <c r="D1246" s="72"/>
      <c r="E1246" s="72"/>
      <c r="F1246" s="94"/>
    </row>
    <row r="1247" spans="1:6" s="76" customFormat="1" ht="21" customHeight="1">
      <c r="A1247" s="3"/>
      <c r="B1247" s="3"/>
      <c r="C1247" s="6"/>
      <c r="D1247" s="72"/>
      <c r="E1247" s="72"/>
      <c r="F1247" s="94"/>
    </row>
    <row r="1248" spans="1:6" s="76" customFormat="1" ht="21" customHeight="1">
      <c r="A1248" s="3"/>
      <c r="B1248" s="3"/>
      <c r="C1248" s="6"/>
      <c r="D1248" s="72"/>
      <c r="E1248" s="72"/>
      <c r="F1248" s="94"/>
    </row>
    <row r="1249" spans="1:6" s="76" customFormat="1" ht="21" customHeight="1">
      <c r="A1249" s="3"/>
      <c r="B1249" s="3"/>
      <c r="C1249" s="6"/>
      <c r="D1249" s="72"/>
      <c r="E1249" s="72"/>
      <c r="F1249" s="94"/>
    </row>
    <row r="1250" spans="1:6" s="76" customFormat="1" ht="21" customHeight="1">
      <c r="A1250" s="3"/>
      <c r="B1250" s="3"/>
      <c r="C1250" s="6"/>
      <c r="D1250" s="72"/>
      <c r="E1250" s="72"/>
      <c r="F1250" s="94"/>
    </row>
    <row r="1251" spans="1:6" s="76" customFormat="1" ht="21" customHeight="1">
      <c r="A1251" s="3"/>
      <c r="B1251" s="3"/>
      <c r="C1251" s="6"/>
      <c r="D1251" s="72"/>
      <c r="E1251" s="72"/>
      <c r="F1251" s="94"/>
    </row>
    <row r="1252" spans="1:6" s="76" customFormat="1" ht="21" customHeight="1">
      <c r="A1252" s="3"/>
      <c r="B1252" s="3"/>
      <c r="C1252" s="6"/>
      <c r="D1252" s="72"/>
      <c r="E1252" s="72"/>
      <c r="F1252" s="94"/>
    </row>
    <row r="1253" spans="1:6" s="76" customFormat="1" ht="21" customHeight="1">
      <c r="A1253" s="3"/>
      <c r="B1253" s="3"/>
      <c r="C1253" s="6"/>
      <c r="D1253" s="72"/>
      <c r="E1253" s="72"/>
      <c r="F1253" s="94"/>
    </row>
  </sheetData>
  <sheetProtection/>
  <autoFilter ref="A5:D5"/>
  <mergeCells count="7">
    <mergeCell ref="B18:C18"/>
    <mergeCell ref="E4:E5"/>
    <mergeCell ref="B4:B5"/>
    <mergeCell ref="C4:C5"/>
    <mergeCell ref="A1:E1"/>
    <mergeCell ref="A2:E2"/>
    <mergeCell ref="A3:E3"/>
  </mergeCells>
  <printOptions/>
  <pageMargins left="0.2362204724409449" right="0.2362204724409449" top="0.8661417322834646" bottom="0.5118110236220472" header="0.31496062992125984" footer="0.31496062992125984"/>
  <pageSetup horizontalDpi="180" verticalDpi="18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253"/>
  <sheetViews>
    <sheetView zoomScale="110" zoomScaleNormal="110" zoomScalePageLayoutView="0" workbookViewId="0" topLeftCell="A7">
      <selection activeCell="A1" sqref="A1:E19"/>
    </sheetView>
  </sheetViews>
  <sheetFormatPr defaultColWidth="9.140625" defaultRowHeight="21" customHeight="1"/>
  <cols>
    <col min="1" max="1" width="4.421875" style="3" customWidth="1"/>
    <col min="2" max="2" width="24.28125" style="3" customWidth="1"/>
    <col min="3" max="3" width="21.00390625" style="6" customWidth="1"/>
    <col min="4" max="4" width="21.421875" style="72" customWidth="1"/>
    <col min="5" max="5" width="25.140625" style="72" customWidth="1"/>
    <col min="6" max="6" width="13.421875" style="87" customWidth="1"/>
    <col min="7" max="8" width="8.140625" style="3" customWidth="1"/>
    <col min="9" max="9" width="8.7109375" style="3" customWidth="1"/>
    <col min="10" max="16384" width="9.140625" style="3" customWidth="1"/>
  </cols>
  <sheetData>
    <row r="1" spans="1:8" ht="20.25" customHeight="1">
      <c r="A1" s="352" t="s">
        <v>365</v>
      </c>
      <c r="B1" s="352"/>
      <c r="C1" s="352"/>
      <c r="D1" s="352"/>
      <c r="E1" s="352"/>
      <c r="F1" s="84" t="s">
        <v>77</v>
      </c>
      <c r="G1" s="83" t="s">
        <v>78</v>
      </c>
      <c r="H1" s="84" t="s">
        <v>79</v>
      </c>
    </row>
    <row r="2" spans="1:8" ht="19.5" customHeight="1">
      <c r="A2" s="353" t="s">
        <v>364</v>
      </c>
      <c r="B2" s="353"/>
      <c r="C2" s="353"/>
      <c r="D2" s="353"/>
      <c r="E2" s="353"/>
      <c r="F2" s="114">
        <f>588+603</f>
        <v>1191</v>
      </c>
      <c r="G2" s="113">
        <f>290+295</f>
        <v>585</v>
      </c>
      <c r="H2" s="113">
        <v>200</v>
      </c>
    </row>
    <row r="3" spans="1:8" ht="23.25">
      <c r="A3" s="354" t="s">
        <v>368</v>
      </c>
      <c r="B3" s="354"/>
      <c r="C3" s="354"/>
      <c r="D3" s="354"/>
      <c r="E3" s="354"/>
      <c r="F3" s="85"/>
      <c r="G3" s="2"/>
      <c r="H3" s="2"/>
    </row>
    <row r="4" spans="1:8" s="6" customFormat="1" ht="18" customHeight="1">
      <c r="A4" s="5" t="s">
        <v>95</v>
      </c>
      <c r="B4" s="355" t="s">
        <v>0</v>
      </c>
      <c r="C4" s="355" t="s">
        <v>4</v>
      </c>
      <c r="D4" s="117"/>
      <c r="E4" s="355" t="s">
        <v>369</v>
      </c>
      <c r="F4" s="88"/>
      <c r="G4" s="42"/>
      <c r="H4" s="42"/>
    </row>
    <row r="5" spans="1:8" s="6" customFormat="1" ht="21" customHeight="1">
      <c r="A5" s="7" t="s">
        <v>3</v>
      </c>
      <c r="B5" s="356"/>
      <c r="C5" s="356"/>
      <c r="D5" s="8" t="s">
        <v>51</v>
      </c>
      <c r="E5" s="356"/>
      <c r="F5" s="88"/>
      <c r="G5" s="42"/>
      <c r="H5" s="42"/>
    </row>
    <row r="6" spans="1:11" s="4" customFormat="1" ht="21.75" customHeight="1">
      <c r="A6" s="95">
        <v>1</v>
      </c>
      <c r="B6" s="96" t="s">
        <v>266</v>
      </c>
      <c r="C6" s="98" t="s">
        <v>383</v>
      </c>
      <c r="D6" s="99">
        <f>2500*2</f>
        <v>5000</v>
      </c>
      <c r="E6" s="99" t="s">
        <v>793</v>
      </c>
      <c r="F6" s="85" t="s">
        <v>362</v>
      </c>
      <c r="G6" s="2"/>
      <c r="H6" s="2"/>
      <c r="I6" s="3"/>
      <c r="J6" s="3"/>
      <c r="K6" s="3"/>
    </row>
    <row r="7" spans="1:11" s="4" customFormat="1" ht="21.75" customHeight="1">
      <c r="A7" s="95">
        <v>2</v>
      </c>
      <c r="B7" s="96" t="s">
        <v>269</v>
      </c>
      <c r="C7" s="98" t="s">
        <v>380</v>
      </c>
      <c r="D7" s="99">
        <f>2853*2</f>
        <v>5706</v>
      </c>
      <c r="E7" s="99" t="s">
        <v>793</v>
      </c>
      <c r="F7" s="85" t="s">
        <v>362</v>
      </c>
      <c r="G7" s="2"/>
      <c r="H7" s="2"/>
      <c r="I7" s="3"/>
      <c r="J7" s="3"/>
      <c r="K7" s="3"/>
    </row>
    <row r="8" spans="1:11" s="4" customFormat="1" ht="21.75" customHeight="1">
      <c r="A8" s="95">
        <v>3</v>
      </c>
      <c r="B8" s="96" t="s">
        <v>269</v>
      </c>
      <c r="C8" s="98" t="s">
        <v>379</v>
      </c>
      <c r="D8" s="99">
        <f>1900*2</f>
        <v>3800</v>
      </c>
      <c r="E8" s="99" t="s">
        <v>793</v>
      </c>
      <c r="F8" s="85"/>
      <c r="G8" s="2"/>
      <c r="H8" s="2"/>
      <c r="I8" s="3"/>
      <c r="J8" s="3"/>
      <c r="K8" s="3"/>
    </row>
    <row r="9" spans="1:11" s="4" customFormat="1" ht="21.75" customHeight="1">
      <c r="A9" s="95">
        <v>4</v>
      </c>
      <c r="B9" s="96" t="s">
        <v>279</v>
      </c>
      <c r="C9" s="98" t="s">
        <v>381</v>
      </c>
      <c r="D9" s="120">
        <f>2309*2</f>
        <v>4618</v>
      </c>
      <c r="E9" s="99" t="s">
        <v>793</v>
      </c>
      <c r="F9" s="85" t="s">
        <v>362</v>
      </c>
      <c r="G9" s="2"/>
      <c r="H9" s="2"/>
      <c r="I9" s="3"/>
      <c r="J9" s="3"/>
      <c r="K9" s="3"/>
    </row>
    <row r="10" spans="1:11" s="4" customFormat="1" ht="21.75" customHeight="1">
      <c r="A10" s="95">
        <v>5</v>
      </c>
      <c r="B10" s="96" t="s">
        <v>280</v>
      </c>
      <c r="C10" s="98" t="s">
        <v>378</v>
      </c>
      <c r="D10" s="99">
        <f>1900*2</f>
        <v>3800</v>
      </c>
      <c r="E10" s="99" t="s">
        <v>793</v>
      </c>
      <c r="F10" s="85" t="s">
        <v>362</v>
      </c>
      <c r="G10" s="2"/>
      <c r="H10" s="2"/>
      <c r="I10" s="3"/>
      <c r="J10" s="3"/>
      <c r="K10" s="3"/>
    </row>
    <row r="11" spans="1:11" s="4" customFormat="1" ht="21.75" customHeight="1">
      <c r="A11" s="95">
        <v>6</v>
      </c>
      <c r="B11" s="96" t="s">
        <v>281</v>
      </c>
      <c r="C11" s="98" t="s">
        <v>382</v>
      </c>
      <c r="D11" s="99">
        <f>2500*2</f>
        <v>5000</v>
      </c>
      <c r="E11" s="99" t="s">
        <v>793</v>
      </c>
      <c r="F11" s="85" t="s">
        <v>362</v>
      </c>
      <c r="G11" s="2"/>
      <c r="H11" s="2"/>
      <c r="I11" s="3"/>
      <c r="J11" s="3"/>
      <c r="K11" s="3"/>
    </row>
    <row r="12" spans="1:11" s="4" customFormat="1" ht="21.75" customHeight="1">
      <c r="A12" s="95">
        <v>7</v>
      </c>
      <c r="B12" s="96" t="s">
        <v>282</v>
      </c>
      <c r="C12" s="98" t="s">
        <v>377</v>
      </c>
      <c r="D12" s="99">
        <f>1900*2</f>
        <v>3800</v>
      </c>
      <c r="E12" s="99" t="s">
        <v>793</v>
      </c>
      <c r="F12" s="85"/>
      <c r="G12" s="2"/>
      <c r="H12" s="2"/>
      <c r="I12" s="3"/>
      <c r="J12" s="3"/>
      <c r="K12" s="3"/>
    </row>
    <row r="13" spans="1:11" s="4" customFormat="1" ht="21.75" customHeight="1">
      <c r="A13" s="95">
        <v>8</v>
      </c>
      <c r="B13" s="96" t="s">
        <v>284</v>
      </c>
      <c r="C13" s="98" t="s">
        <v>384</v>
      </c>
      <c r="D13" s="99">
        <f>1900*2</f>
        <v>3800</v>
      </c>
      <c r="E13" s="99" t="s">
        <v>793</v>
      </c>
      <c r="F13" s="85"/>
      <c r="G13" s="2"/>
      <c r="H13" s="2"/>
      <c r="I13" s="3"/>
      <c r="J13" s="3"/>
      <c r="K13" s="3"/>
    </row>
    <row r="14" spans="1:11" s="4" customFormat="1" ht="21.75" customHeight="1">
      <c r="A14" s="95">
        <v>9</v>
      </c>
      <c r="B14" s="96" t="s">
        <v>286</v>
      </c>
      <c r="C14" s="98" t="s">
        <v>385</v>
      </c>
      <c r="D14" s="99">
        <f>2830*2</f>
        <v>5660</v>
      </c>
      <c r="E14" s="99" t="s">
        <v>793</v>
      </c>
      <c r="F14" s="85"/>
      <c r="G14" s="2"/>
      <c r="H14" s="2"/>
      <c r="I14" s="3"/>
      <c r="J14" s="3"/>
      <c r="K14" s="3"/>
    </row>
    <row r="15" spans="1:11" s="4" customFormat="1" ht="21.75" customHeight="1">
      <c r="A15" s="95"/>
      <c r="B15" s="96"/>
      <c r="C15" s="97"/>
      <c r="D15" s="99"/>
      <c r="E15" s="10"/>
      <c r="F15" s="85"/>
      <c r="G15" s="2"/>
      <c r="H15" s="2"/>
      <c r="I15" s="3"/>
      <c r="J15" s="3"/>
      <c r="K15" s="3"/>
    </row>
    <row r="16" spans="1:11" s="4" customFormat="1" ht="21.75" customHeight="1">
      <c r="A16" s="95"/>
      <c r="B16" s="96"/>
      <c r="C16" s="97"/>
      <c r="D16" s="99"/>
      <c r="E16" s="121"/>
      <c r="F16" s="85"/>
      <c r="G16" s="2"/>
      <c r="H16" s="2"/>
      <c r="I16" s="3"/>
      <c r="J16" s="3"/>
      <c r="K16" s="3"/>
    </row>
    <row r="17" spans="1:11" s="4" customFormat="1" ht="19.5" customHeight="1">
      <c r="A17" s="9"/>
      <c r="B17" s="104"/>
      <c r="C17" s="10"/>
      <c r="D17" s="99"/>
      <c r="E17" s="30"/>
      <c r="F17" s="87"/>
      <c r="G17" s="3"/>
      <c r="H17" s="3"/>
      <c r="I17" s="3"/>
      <c r="J17" s="3"/>
      <c r="K17" s="3"/>
    </row>
    <row r="18" spans="1:6" s="16" customFormat="1" ht="21.75" customHeight="1">
      <c r="A18" s="13"/>
      <c r="B18" s="351" t="str">
        <f>_xlfn.BAHTTEXT(D18)</f>
        <v>สี่หมื่นหนึ่งพันหนึ่งร้อยแปดสิบสี่บาทถ้วน</v>
      </c>
      <c r="C18" s="351"/>
      <c r="D18" s="118">
        <f>SUM(D6:D17)</f>
        <v>41184</v>
      </c>
      <c r="E18" s="30"/>
      <c r="F18" s="89"/>
    </row>
    <row r="19" spans="1:6" s="64" customFormat="1" ht="21" customHeight="1">
      <c r="A19" s="52"/>
      <c r="C19" s="54"/>
      <c r="D19" s="63"/>
      <c r="E19" s="72"/>
      <c r="F19" s="93"/>
    </row>
    <row r="20" spans="1:6" s="64" customFormat="1" ht="21" customHeight="1">
      <c r="A20" s="52"/>
      <c r="C20" s="54"/>
      <c r="D20" s="63"/>
      <c r="E20" s="72"/>
      <c r="F20" s="93"/>
    </row>
    <row r="28" ht="21" customHeight="1">
      <c r="E28" s="3"/>
    </row>
    <row r="29" ht="21" customHeight="1">
      <c r="E29" s="3"/>
    </row>
    <row r="30" spans="3:6" ht="21" customHeight="1">
      <c r="C30" s="3"/>
      <c r="D30" s="3"/>
      <c r="E30" s="3"/>
      <c r="F30" s="86"/>
    </row>
    <row r="31" spans="3:6" ht="21" customHeight="1">
      <c r="C31" s="3"/>
      <c r="D31" s="3"/>
      <c r="E31" s="3"/>
      <c r="F31" s="86"/>
    </row>
    <row r="32" spans="3:6" ht="21" customHeight="1">
      <c r="C32" s="3"/>
      <c r="D32" s="3"/>
      <c r="E32" s="3"/>
      <c r="F32" s="86"/>
    </row>
    <row r="33" spans="3:6" ht="21" customHeight="1">
      <c r="C33" s="3"/>
      <c r="D33" s="3"/>
      <c r="E33" s="3"/>
      <c r="F33" s="86"/>
    </row>
    <row r="34" spans="3:6" ht="21" customHeight="1">
      <c r="C34" s="3"/>
      <c r="D34" s="3"/>
      <c r="E34" s="3"/>
      <c r="F34" s="86"/>
    </row>
    <row r="35" spans="3:6" ht="21" customHeight="1">
      <c r="C35" s="3"/>
      <c r="D35" s="3"/>
      <c r="E35" s="3"/>
      <c r="F35" s="86"/>
    </row>
    <row r="36" spans="3:6" ht="21" customHeight="1">
      <c r="C36" s="3"/>
      <c r="D36" s="3"/>
      <c r="E36" s="3"/>
      <c r="F36" s="86"/>
    </row>
    <row r="37" spans="3:6" ht="21" customHeight="1">
      <c r="C37" s="3"/>
      <c r="D37" s="3"/>
      <c r="E37" s="3"/>
      <c r="F37" s="86"/>
    </row>
    <row r="38" spans="3:6" ht="21" customHeight="1">
      <c r="C38" s="3"/>
      <c r="D38" s="3"/>
      <c r="E38" s="3"/>
      <c r="F38" s="86"/>
    </row>
    <row r="39" spans="3:6" ht="21" customHeight="1">
      <c r="C39" s="3"/>
      <c r="D39" s="3"/>
      <c r="E39" s="3"/>
      <c r="F39" s="86"/>
    </row>
    <row r="40" spans="3:6" ht="21" customHeight="1">
      <c r="C40" s="3"/>
      <c r="D40" s="3"/>
      <c r="E40" s="3"/>
      <c r="F40" s="86"/>
    </row>
    <row r="41" spans="3:6" ht="21" customHeight="1">
      <c r="C41" s="3"/>
      <c r="D41" s="3"/>
      <c r="E41" s="3"/>
      <c r="F41" s="86"/>
    </row>
    <row r="42" spans="3:6" ht="21" customHeight="1">
      <c r="C42" s="3"/>
      <c r="D42" s="3"/>
      <c r="E42" s="3"/>
      <c r="F42" s="86"/>
    </row>
    <row r="43" spans="3:6" ht="21" customHeight="1">
      <c r="C43" s="3"/>
      <c r="D43" s="3"/>
      <c r="E43" s="3"/>
      <c r="F43" s="86"/>
    </row>
    <row r="44" spans="3:6" ht="21" customHeight="1">
      <c r="C44" s="3"/>
      <c r="D44" s="3"/>
      <c r="E44" s="3"/>
      <c r="F44" s="86"/>
    </row>
    <row r="45" spans="3:6" ht="21" customHeight="1">
      <c r="C45" s="3"/>
      <c r="D45" s="3"/>
      <c r="E45" s="3"/>
      <c r="F45" s="86"/>
    </row>
    <row r="46" spans="3:6" ht="21" customHeight="1">
      <c r="C46" s="3"/>
      <c r="D46" s="3"/>
      <c r="E46" s="3"/>
      <c r="F46" s="86"/>
    </row>
    <row r="47" spans="3:6" ht="21" customHeight="1">
      <c r="C47" s="3"/>
      <c r="D47" s="3"/>
      <c r="E47" s="3"/>
      <c r="F47" s="86"/>
    </row>
    <row r="48" spans="3:6" ht="21" customHeight="1">
      <c r="C48" s="3"/>
      <c r="D48" s="3"/>
      <c r="E48" s="3"/>
      <c r="F48" s="86"/>
    </row>
    <row r="49" spans="3:6" ht="21" customHeight="1">
      <c r="C49" s="3"/>
      <c r="D49" s="3"/>
      <c r="E49" s="3"/>
      <c r="F49" s="86"/>
    </row>
    <row r="50" spans="3:6" ht="21" customHeight="1">
      <c r="C50" s="3"/>
      <c r="D50" s="3"/>
      <c r="E50" s="3"/>
      <c r="F50" s="86"/>
    </row>
    <row r="51" spans="3:6" ht="21" customHeight="1">
      <c r="C51" s="3"/>
      <c r="D51" s="3"/>
      <c r="E51" s="3"/>
      <c r="F51" s="86"/>
    </row>
    <row r="52" spans="3:6" ht="21" customHeight="1">
      <c r="C52" s="3"/>
      <c r="D52" s="3"/>
      <c r="E52" s="3"/>
      <c r="F52" s="86"/>
    </row>
    <row r="53" spans="3:6" ht="21" customHeight="1">
      <c r="C53" s="3"/>
      <c r="D53" s="3"/>
      <c r="E53" s="3"/>
      <c r="F53" s="86"/>
    </row>
    <row r="54" spans="3:6" ht="21" customHeight="1">
      <c r="C54" s="3"/>
      <c r="D54" s="3"/>
      <c r="E54" s="3"/>
      <c r="F54" s="86"/>
    </row>
    <row r="55" spans="3:6" ht="21" customHeight="1">
      <c r="C55" s="3"/>
      <c r="D55" s="3"/>
      <c r="E55" s="3"/>
      <c r="F55" s="86"/>
    </row>
    <row r="56" spans="3:6" ht="21" customHeight="1">
      <c r="C56" s="3"/>
      <c r="D56" s="3"/>
      <c r="E56" s="3"/>
      <c r="F56" s="86"/>
    </row>
    <row r="57" spans="3:6" ht="21" customHeight="1">
      <c r="C57" s="3"/>
      <c r="D57" s="3"/>
      <c r="E57" s="3"/>
      <c r="F57" s="86"/>
    </row>
    <row r="58" spans="3:6" ht="21" customHeight="1">
      <c r="C58" s="3"/>
      <c r="D58" s="3"/>
      <c r="E58" s="3"/>
      <c r="F58" s="86"/>
    </row>
    <row r="59" spans="3:6" ht="21" customHeight="1">
      <c r="C59" s="3"/>
      <c r="D59" s="3"/>
      <c r="E59" s="3"/>
      <c r="F59" s="86"/>
    </row>
    <row r="60" spans="3:6" ht="21" customHeight="1">
      <c r="C60" s="3"/>
      <c r="D60" s="3"/>
      <c r="E60" s="3"/>
      <c r="F60" s="86"/>
    </row>
    <row r="61" spans="3:6" ht="21" customHeight="1">
      <c r="C61" s="3"/>
      <c r="D61" s="3"/>
      <c r="E61" s="3"/>
      <c r="F61" s="86"/>
    </row>
    <row r="62" spans="3:6" ht="21" customHeight="1">
      <c r="C62" s="3"/>
      <c r="D62" s="3"/>
      <c r="E62" s="3"/>
      <c r="F62" s="86"/>
    </row>
    <row r="63" spans="3:6" ht="21" customHeight="1">
      <c r="C63" s="3"/>
      <c r="D63" s="3"/>
      <c r="E63" s="3"/>
      <c r="F63" s="86"/>
    </row>
    <row r="64" spans="3:6" ht="21" customHeight="1">
      <c r="C64" s="3"/>
      <c r="D64" s="3"/>
      <c r="E64" s="3"/>
      <c r="F64" s="86"/>
    </row>
    <row r="65" spans="3:6" ht="21" customHeight="1">
      <c r="C65" s="3"/>
      <c r="D65" s="3"/>
      <c r="E65" s="3"/>
      <c r="F65" s="86"/>
    </row>
    <row r="66" spans="3:6" ht="21" customHeight="1">
      <c r="C66" s="3"/>
      <c r="D66" s="3"/>
      <c r="E66" s="3"/>
      <c r="F66" s="86"/>
    </row>
    <row r="67" spans="3:6" ht="21" customHeight="1">
      <c r="C67" s="3"/>
      <c r="D67" s="3"/>
      <c r="E67" s="3"/>
      <c r="F67" s="86"/>
    </row>
    <row r="68" spans="3:6" ht="21" customHeight="1">
      <c r="C68" s="3"/>
      <c r="D68" s="3"/>
      <c r="E68" s="3"/>
      <c r="F68" s="86"/>
    </row>
    <row r="69" spans="3:6" ht="21" customHeight="1">
      <c r="C69" s="3"/>
      <c r="D69" s="3"/>
      <c r="E69" s="3"/>
      <c r="F69" s="86"/>
    </row>
    <row r="70" spans="3:6" ht="21" customHeight="1">
      <c r="C70" s="3"/>
      <c r="D70" s="3"/>
      <c r="E70" s="3"/>
      <c r="F70" s="86"/>
    </row>
    <row r="71" spans="3:6" ht="21" customHeight="1">
      <c r="C71" s="3"/>
      <c r="D71" s="3"/>
      <c r="E71" s="3"/>
      <c r="F71" s="86"/>
    </row>
    <row r="72" spans="3:6" ht="21" customHeight="1">
      <c r="C72" s="3"/>
      <c r="D72" s="3"/>
      <c r="E72" s="3"/>
      <c r="F72" s="86"/>
    </row>
    <row r="73" spans="3:6" ht="21" customHeight="1">
      <c r="C73" s="3"/>
      <c r="D73" s="3"/>
      <c r="E73" s="3"/>
      <c r="F73" s="86"/>
    </row>
    <row r="74" spans="3:6" ht="21" customHeight="1">
      <c r="C74" s="3"/>
      <c r="D74" s="3"/>
      <c r="E74" s="3"/>
      <c r="F74" s="86"/>
    </row>
    <row r="75" spans="3:6" ht="21" customHeight="1">
      <c r="C75" s="3"/>
      <c r="D75" s="3"/>
      <c r="E75" s="3"/>
      <c r="F75" s="86"/>
    </row>
    <row r="76" spans="3:6" ht="21" customHeight="1">
      <c r="C76" s="3"/>
      <c r="D76" s="3"/>
      <c r="E76" s="3"/>
      <c r="F76" s="86"/>
    </row>
    <row r="77" spans="3:6" ht="21" customHeight="1">
      <c r="C77" s="3"/>
      <c r="D77" s="3"/>
      <c r="E77" s="3"/>
      <c r="F77" s="86"/>
    </row>
    <row r="78" spans="3:6" ht="21" customHeight="1">
      <c r="C78" s="3"/>
      <c r="D78" s="3"/>
      <c r="E78" s="3"/>
      <c r="F78" s="86"/>
    </row>
    <row r="79" spans="3:6" ht="21" customHeight="1">
      <c r="C79" s="3"/>
      <c r="D79" s="3"/>
      <c r="E79" s="3"/>
      <c r="F79" s="86"/>
    </row>
    <row r="80" spans="3:6" ht="21" customHeight="1">
      <c r="C80" s="3"/>
      <c r="D80" s="3"/>
      <c r="E80" s="3"/>
      <c r="F80" s="86"/>
    </row>
    <row r="81" spans="3:6" ht="21" customHeight="1">
      <c r="C81" s="3"/>
      <c r="D81" s="3"/>
      <c r="E81" s="3"/>
      <c r="F81" s="86"/>
    </row>
    <row r="82" spans="3:6" ht="21" customHeight="1">
      <c r="C82" s="3"/>
      <c r="D82" s="3"/>
      <c r="E82" s="3"/>
      <c r="F82" s="86"/>
    </row>
    <row r="83" spans="3:6" ht="21" customHeight="1">
      <c r="C83" s="3"/>
      <c r="D83" s="3"/>
      <c r="E83" s="3"/>
      <c r="F83" s="86"/>
    </row>
    <row r="84" spans="3:6" ht="21" customHeight="1">
      <c r="C84" s="3"/>
      <c r="D84" s="3"/>
      <c r="E84" s="3"/>
      <c r="F84" s="86"/>
    </row>
    <row r="85" spans="3:6" ht="21" customHeight="1">
      <c r="C85" s="3"/>
      <c r="D85" s="3"/>
      <c r="E85" s="3"/>
      <c r="F85" s="86"/>
    </row>
    <row r="86" spans="3:6" ht="21" customHeight="1">
      <c r="C86" s="3"/>
      <c r="D86" s="3"/>
      <c r="E86" s="3"/>
      <c r="F86" s="86"/>
    </row>
    <row r="87" spans="3:6" ht="21" customHeight="1">
      <c r="C87" s="3"/>
      <c r="D87" s="3"/>
      <c r="E87" s="3"/>
      <c r="F87" s="86"/>
    </row>
    <row r="88" spans="3:6" ht="21" customHeight="1">
      <c r="C88" s="3"/>
      <c r="D88" s="3"/>
      <c r="E88" s="3"/>
      <c r="F88" s="86"/>
    </row>
    <row r="89" spans="3:6" ht="21" customHeight="1">
      <c r="C89" s="3"/>
      <c r="D89" s="3"/>
      <c r="E89" s="3"/>
      <c r="F89" s="86"/>
    </row>
    <row r="90" spans="3:6" ht="21" customHeight="1">
      <c r="C90" s="3"/>
      <c r="D90" s="3"/>
      <c r="E90" s="3"/>
      <c r="F90" s="86"/>
    </row>
    <row r="91" spans="3:6" ht="21" customHeight="1">
      <c r="C91" s="3"/>
      <c r="D91" s="3"/>
      <c r="E91" s="3"/>
      <c r="F91" s="86"/>
    </row>
    <row r="92" spans="3:6" ht="21" customHeight="1">
      <c r="C92" s="3"/>
      <c r="D92" s="3"/>
      <c r="E92" s="3"/>
      <c r="F92" s="86"/>
    </row>
    <row r="93" spans="3:6" ht="21" customHeight="1">
      <c r="C93" s="3"/>
      <c r="D93" s="3"/>
      <c r="E93" s="3"/>
      <c r="F93" s="86"/>
    </row>
    <row r="94" spans="3:6" ht="21" customHeight="1">
      <c r="C94" s="3"/>
      <c r="D94" s="3"/>
      <c r="E94" s="3"/>
      <c r="F94" s="86"/>
    </row>
    <row r="95" spans="3:6" ht="21" customHeight="1">
      <c r="C95" s="3"/>
      <c r="D95" s="3"/>
      <c r="E95" s="3"/>
      <c r="F95" s="86"/>
    </row>
    <row r="96" spans="3:6" ht="21" customHeight="1">
      <c r="C96" s="3"/>
      <c r="D96" s="3"/>
      <c r="E96" s="3"/>
      <c r="F96" s="86"/>
    </row>
    <row r="97" spans="3:6" ht="21" customHeight="1">
      <c r="C97" s="3"/>
      <c r="D97" s="3"/>
      <c r="E97" s="3"/>
      <c r="F97" s="86"/>
    </row>
    <row r="98" spans="3:6" ht="21" customHeight="1">
      <c r="C98" s="3"/>
      <c r="D98" s="3"/>
      <c r="E98" s="3"/>
      <c r="F98" s="86"/>
    </row>
    <row r="99" spans="3:6" ht="21" customHeight="1">
      <c r="C99" s="3"/>
      <c r="D99" s="3"/>
      <c r="E99" s="3"/>
      <c r="F99" s="86"/>
    </row>
    <row r="100" spans="3:6" ht="21" customHeight="1">
      <c r="C100" s="3"/>
      <c r="D100" s="3"/>
      <c r="E100" s="3"/>
      <c r="F100" s="86"/>
    </row>
    <row r="101" spans="3:6" ht="21" customHeight="1">
      <c r="C101" s="3"/>
      <c r="D101" s="3"/>
      <c r="E101" s="3"/>
      <c r="F101" s="86"/>
    </row>
    <row r="102" spans="3:6" ht="21" customHeight="1">
      <c r="C102" s="3"/>
      <c r="D102" s="3"/>
      <c r="E102" s="3"/>
      <c r="F102" s="86"/>
    </row>
    <row r="103" spans="3:6" ht="21" customHeight="1">
      <c r="C103" s="3"/>
      <c r="D103" s="3"/>
      <c r="E103" s="3"/>
      <c r="F103" s="86"/>
    </row>
    <row r="104" spans="3:6" ht="21" customHeight="1">
      <c r="C104" s="3"/>
      <c r="D104" s="3"/>
      <c r="E104" s="3"/>
      <c r="F104" s="86"/>
    </row>
    <row r="105" spans="3:6" ht="21" customHeight="1">
      <c r="C105" s="3"/>
      <c r="D105" s="3"/>
      <c r="E105" s="3"/>
      <c r="F105" s="86"/>
    </row>
    <row r="106" spans="3:6" ht="21" customHeight="1">
      <c r="C106" s="3"/>
      <c r="D106" s="3"/>
      <c r="E106" s="3"/>
      <c r="F106" s="86"/>
    </row>
    <row r="107" spans="3:6" ht="21" customHeight="1">
      <c r="C107" s="3"/>
      <c r="D107" s="3"/>
      <c r="E107" s="3"/>
      <c r="F107" s="86"/>
    </row>
    <row r="108" spans="3:6" ht="21" customHeight="1">
      <c r="C108" s="3"/>
      <c r="D108" s="3"/>
      <c r="E108" s="3"/>
      <c r="F108" s="86"/>
    </row>
    <row r="109" spans="3:6" ht="21" customHeight="1">
      <c r="C109" s="3"/>
      <c r="D109" s="3"/>
      <c r="E109" s="3"/>
      <c r="F109" s="86"/>
    </row>
    <row r="110" spans="3:6" ht="21" customHeight="1">
      <c r="C110" s="3"/>
      <c r="D110" s="3"/>
      <c r="E110" s="3"/>
      <c r="F110" s="86"/>
    </row>
    <row r="111" spans="3:6" ht="21" customHeight="1">
      <c r="C111" s="3"/>
      <c r="D111" s="3"/>
      <c r="E111" s="3"/>
      <c r="F111" s="86"/>
    </row>
    <row r="112" spans="3:6" ht="21" customHeight="1">
      <c r="C112" s="3"/>
      <c r="D112" s="3"/>
      <c r="E112" s="3"/>
      <c r="F112" s="86"/>
    </row>
    <row r="113" spans="3:6" ht="21" customHeight="1">
      <c r="C113" s="3"/>
      <c r="D113" s="3"/>
      <c r="E113" s="3"/>
      <c r="F113" s="86"/>
    </row>
    <row r="114" spans="3:6" ht="21" customHeight="1">
      <c r="C114" s="3"/>
      <c r="D114" s="3"/>
      <c r="E114" s="3"/>
      <c r="F114" s="86"/>
    </row>
    <row r="115" spans="3:6" ht="21" customHeight="1">
      <c r="C115" s="3"/>
      <c r="D115" s="3"/>
      <c r="E115" s="3"/>
      <c r="F115" s="86"/>
    </row>
    <row r="116" spans="3:6" ht="21" customHeight="1">
      <c r="C116" s="3"/>
      <c r="D116" s="3"/>
      <c r="E116" s="3"/>
      <c r="F116" s="86"/>
    </row>
    <row r="117" spans="3:6" ht="21" customHeight="1">
      <c r="C117" s="3"/>
      <c r="D117" s="3"/>
      <c r="E117" s="3"/>
      <c r="F117" s="86"/>
    </row>
    <row r="118" spans="3:6" ht="21" customHeight="1">
      <c r="C118" s="3"/>
      <c r="D118" s="3"/>
      <c r="E118" s="3"/>
      <c r="F118" s="86"/>
    </row>
    <row r="119" spans="3:6" ht="21" customHeight="1">
      <c r="C119" s="3"/>
      <c r="D119" s="3"/>
      <c r="E119" s="3"/>
      <c r="F119" s="86"/>
    </row>
    <row r="120" spans="3:6" ht="21" customHeight="1">
      <c r="C120" s="3"/>
      <c r="D120" s="3"/>
      <c r="E120" s="3"/>
      <c r="F120" s="86"/>
    </row>
    <row r="121" spans="3:6" ht="21" customHeight="1">
      <c r="C121" s="3"/>
      <c r="D121" s="3"/>
      <c r="E121" s="3"/>
      <c r="F121" s="86"/>
    </row>
    <row r="122" spans="3:6" ht="21" customHeight="1">
      <c r="C122" s="3"/>
      <c r="D122" s="3"/>
      <c r="E122" s="3"/>
      <c r="F122" s="86"/>
    </row>
    <row r="123" spans="3:6" ht="21" customHeight="1">
      <c r="C123" s="3"/>
      <c r="D123" s="3"/>
      <c r="E123" s="3"/>
      <c r="F123" s="86"/>
    </row>
    <row r="124" spans="3:6" ht="21" customHeight="1">
      <c r="C124" s="3"/>
      <c r="D124" s="3"/>
      <c r="E124" s="3"/>
      <c r="F124" s="86"/>
    </row>
    <row r="125" spans="3:6" ht="21" customHeight="1">
      <c r="C125" s="3"/>
      <c r="D125" s="3"/>
      <c r="E125" s="3"/>
      <c r="F125" s="86"/>
    </row>
    <row r="126" spans="3:6" ht="21" customHeight="1">
      <c r="C126" s="3"/>
      <c r="D126" s="3"/>
      <c r="E126" s="3"/>
      <c r="F126" s="86"/>
    </row>
    <row r="127" spans="3:6" ht="21" customHeight="1">
      <c r="C127" s="3"/>
      <c r="D127" s="3"/>
      <c r="E127" s="3"/>
      <c r="F127" s="86"/>
    </row>
    <row r="128" spans="3:6" ht="21" customHeight="1">
      <c r="C128" s="3"/>
      <c r="D128" s="3"/>
      <c r="E128" s="3"/>
      <c r="F128" s="86"/>
    </row>
    <row r="129" spans="3:6" ht="21" customHeight="1">
      <c r="C129" s="3"/>
      <c r="D129" s="3"/>
      <c r="E129" s="3"/>
      <c r="F129" s="86"/>
    </row>
    <row r="130" spans="3:6" ht="21" customHeight="1">
      <c r="C130" s="3"/>
      <c r="D130" s="3"/>
      <c r="E130" s="3"/>
      <c r="F130" s="86"/>
    </row>
    <row r="131" spans="3:6" ht="21" customHeight="1">
      <c r="C131" s="3"/>
      <c r="D131" s="3"/>
      <c r="E131" s="3"/>
      <c r="F131" s="86"/>
    </row>
    <row r="132" spans="3:6" ht="21" customHeight="1">
      <c r="C132" s="3"/>
      <c r="D132" s="3"/>
      <c r="E132" s="3"/>
      <c r="F132" s="86"/>
    </row>
    <row r="133" spans="3:6" ht="21" customHeight="1">
      <c r="C133" s="3"/>
      <c r="D133" s="3"/>
      <c r="E133" s="3"/>
      <c r="F133" s="86"/>
    </row>
    <row r="134" spans="3:6" ht="21" customHeight="1">
      <c r="C134" s="3"/>
      <c r="D134" s="3"/>
      <c r="E134" s="3"/>
      <c r="F134" s="86"/>
    </row>
    <row r="135" spans="3:6" ht="21" customHeight="1">
      <c r="C135" s="3"/>
      <c r="D135" s="3"/>
      <c r="E135" s="3"/>
      <c r="F135" s="86"/>
    </row>
    <row r="136" spans="3:6" ht="21" customHeight="1">
      <c r="C136" s="3"/>
      <c r="D136" s="3"/>
      <c r="E136" s="3"/>
      <c r="F136" s="86"/>
    </row>
    <row r="137" spans="3:6" ht="21" customHeight="1">
      <c r="C137" s="3"/>
      <c r="D137" s="3"/>
      <c r="E137" s="3"/>
      <c r="F137" s="86"/>
    </row>
    <row r="138" spans="3:6" ht="21" customHeight="1">
      <c r="C138" s="3"/>
      <c r="D138" s="3"/>
      <c r="E138" s="3"/>
      <c r="F138" s="86"/>
    </row>
    <row r="139" spans="3:6" ht="21" customHeight="1">
      <c r="C139" s="3"/>
      <c r="D139" s="3"/>
      <c r="E139" s="3"/>
      <c r="F139" s="86"/>
    </row>
    <row r="140" spans="3:6" ht="21" customHeight="1">
      <c r="C140" s="3"/>
      <c r="D140" s="3"/>
      <c r="E140" s="3"/>
      <c r="F140" s="86"/>
    </row>
    <row r="141" spans="3:6" ht="21" customHeight="1">
      <c r="C141" s="3"/>
      <c r="D141" s="3"/>
      <c r="E141" s="3"/>
      <c r="F141" s="86"/>
    </row>
    <row r="142" spans="3:6" ht="21" customHeight="1">
      <c r="C142" s="3"/>
      <c r="D142" s="3"/>
      <c r="E142" s="3"/>
      <c r="F142" s="86"/>
    </row>
    <row r="143" spans="3:6" ht="21" customHeight="1">
      <c r="C143" s="3"/>
      <c r="D143" s="3"/>
      <c r="E143" s="3"/>
      <c r="F143" s="86"/>
    </row>
    <row r="144" spans="3:6" ht="21" customHeight="1">
      <c r="C144" s="3"/>
      <c r="D144" s="3"/>
      <c r="E144" s="3"/>
      <c r="F144" s="86"/>
    </row>
    <row r="145" spans="3:6" ht="21" customHeight="1">
      <c r="C145" s="3"/>
      <c r="D145" s="3"/>
      <c r="E145" s="3"/>
      <c r="F145" s="86"/>
    </row>
    <row r="146" spans="3:6" ht="21" customHeight="1">
      <c r="C146" s="3"/>
      <c r="D146" s="3"/>
      <c r="E146" s="3"/>
      <c r="F146" s="86"/>
    </row>
    <row r="147" spans="3:6" ht="21" customHeight="1">
      <c r="C147" s="3"/>
      <c r="D147" s="3"/>
      <c r="E147" s="3"/>
      <c r="F147" s="86"/>
    </row>
    <row r="148" spans="3:6" ht="21" customHeight="1">
      <c r="C148" s="3"/>
      <c r="D148" s="3"/>
      <c r="E148" s="3"/>
      <c r="F148" s="86"/>
    </row>
    <row r="149" spans="3:6" ht="21" customHeight="1">
      <c r="C149" s="3"/>
      <c r="D149" s="3"/>
      <c r="E149" s="3"/>
      <c r="F149" s="86"/>
    </row>
    <row r="150" spans="3:6" ht="21" customHeight="1">
      <c r="C150" s="3"/>
      <c r="D150" s="3"/>
      <c r="E150" s="3"/>
      <c r="F150" s="86"/>
    </row>
    <row r="151" spans="3:6" ht="21" customHeight="1">
      <c r="C151" s="3"/>
      <c r="D151" s="3"/>
      <c r="E151" s="3"/>
      <c r="F151" s="86"/>
    </row>
    <row r="152" spans="3:6" ht="21" customHeight="1">
      <c r="C152" s="3"/>
      <c r="D152" s="3"/>
      <c r="E152" s="3"/>
      <c r="F152" s="86"/>
    </row>
    <row r="153" spans="3:6" ht="21" customHeight="1">
      <c r="C153" s="3"/>
      <c r="D153" s="3"/>
      <c r="E153" s="3"/>
      <c r="F153" s="86"/>
    </row>
    <row r="154" spans="3:6" ht="21" customHeight="1">
      <c r="C154" s="3"/>
      <c r="D154" s="3"/>
      <c r="E154" s="3"/>
      <c r="F154" s="86"/>
    </row>
    <row r="155" spans="3:6" ht="21" customHeight="1">
      <c r="C155" s="3"/>
      <c r="D155" s="3"/>
      <c r="E155" s="3"/>
      <c r="F155" s="86"/>
    </row>
    <row r="156" spans="3:6" ht="21" customHeight="1">
      <c r="C156" s="3"/>
      <c r="D156" s="3"/>
      <c r="E156" s="3"/>
      <c r="F156" s="86"/>
    </row>
    <row r="157" spans="3:6" ht="21" customHeight="1">
      <c r="C157" s="3"/>
      <c r="D157" s="3"/>
      <c r="E157" s="3"/>
      <c r="F157" s="86"/>
    </row>
    <row r="158" spans="3:6" ht="21" customHeight="1">
      <c r="C158" s="3"/>
      <c r="D158" s="3"/>
      <c r="E158" s="3"/>
      <c r="F158" s="86"/>
    </row>
    <row r="159" spans="3:6" ht="21" customHeight="1">
      <c r="C159" s="3"/>
      <c r="D159" s="3"/>
      <c r="E159" s="3"/>
      <c r="F159" s="86"/>
    </row>
    <row r="160" spans="3:6" ht="21" customHeight="1">
      <c r="C160" s="3"/>
      <c r="D160" s="3"/>
      <c r="E160" s="3"/>
      <c r="F160" s="86"/>
    </row>
    <row r="161" spans="3:6" ht="21" customHeight="1">
      <c r="C161" s="3"/>
      <c r="D161" s="3"/>
      <c r="E161" s="3"/>
      <c r="F161" s="86"/>
    </row>
    <row r="162" spans="3:6" ht="21" customHeight="1">
      <c r="C162" s="3"/>
      <c r="D162" s="3"/>
      <c r="E162" s="3"/>
      <c r="F162" s="86"/>
    </row>
    <row r="163" spans="3:6" ht="21" customHeight="1">
      <c r="C163" s="3"/>
      <c r="D163" s="3"/>
      <c r="E163" s="3"/>
      <c r="F163" s="86"/>
    </row>
    <row r="164" spans="3:6" ht="21" customHeight="1">
      <c r="C164" s="3"/>
      <c r="D164" s="3"/>
      <c r="E164" s="3"/>
      <c r="F164" s="86"/>
    </row>
    <row r="165" spans="3:6" ht="21" customHeight="1">
      <c r="C165" s="3"/>
      <c r="D165" s="3"/>
      <c r="E165" s="3"/>
      <c r="F165" s="86"/>
    </row>
    <row r="166" spans="3:6" ht="21" customHeight="1">
      <c r="C166" s="3"/>
      <c r="D166" s="3"/>
      <c r="E166" s="3"/>
      <c r="F166" s="86"/>
    </row>
    <row r="167" spans="3:6" ht="21" customHeight="1">
      <c r="C167" s="3"/>
      <c r="D167" s="3"/>
      <c r="E167" s="3"/>
      <c r="F167" s="86"/>
    </row>
    <row r="168" spans="3:6" ht="21" customHeight="1">
      <c r="C168" s="3"/>
      <c r="D168" s="3"/>
      <c r="E168" s="3"/>
      <c r="F168" s="86"/>
    </row>
    <row r="169" spans="3:6" ht="21" customHeight="1">
      <c r="C169" s="3"/>
      <c r="D169" s="3"/>
      <c r="E169" s="3"/>
      <c r="F169" s="86"/>
    </row>
    <row r="170" spans="3:6" ht="21" customHeight="1">
      <c r="C170" s="3"/>
      <c r="D170" s="3"/>
      <c r="E170" s="3"/>
      <c r="F170" s="86"/>
    </row>
    <row r="171" spans="3:6" ht="21" customHeight="1">
      <c r="C171" s="3"/>
      <c r="D171" s="3"/>
      <c r="E171" s="3"/>
      <c r="F171" s="86"/>
    </row>
    <row r="172" spans="3:6" ht="21" customHeight="1">
      <c r="C172" s="3"/>
      <c r="D172" s="3"/>
      <c r="E172" s="3"/>
      <c r="F172" s="86"/>
    </row>
    <row r="173" spans="3:6" ht="21" customHeight="1">
      <c r="C173" s="3"/>
      <c r="D173" s="3"/>
      <c r="E173" s="3"/>
      <c r="F173" s="86"/>
    </row>
    <row r="174" spans="3:6" ht="21" customHeight="1">
      <c r="C174" s="3"/>
      <c r="D174" s="3"/>
      <c r="E174" s="3"/>
      <c r="F174" s="86"/>
    </row>
    <row r="175" spans="3:6" ht="21" customHeight="1">
      <c r="C175" s="3"/>
      <c r="D175" s="3"/>
      <c r="E175" s="3"/>
      <c r="F175" s="86"/>
    </row>
    <row r="176" spans="3:6" ht="21" customHeight="1">
      <c r="C176" s="3"/>
      <c r="D176" s="3"/>
      <c r="E176" s="3"/>
      <c r="F176" s="86"/>
    </row>
    <row r="177" spans="3:6" ht="21" customHeight="1">
      <c r="C177" s="3"/>
      <c r="D177" s="3"/>
      <c r="E177" s="3"/>
      <c r="F177" s="86"/>
    </row>
    <row r="178" spans="3:6" ht="21" customHeight="1">
      <c r="C178" s="3"/>
      <c r="D178" s="3"/>
      <c r="E178" s="3"/>
      <c r="F178" s="86"/>
    </row>
    <row r="179" spans="3:6" ht="21" customHeight="1">
      <c r="C179" s="3"/>
      <c r="D179" s="3"/>
      <c r="E179" s="3"/>
      <c r="F179" s="86"/>
    </row>
    <row r="180" spans="3:6" ht="21" customHeight="1">
      <c r="C180" s="3"/>
      <c r="D180" s="3"/>
      <c r="E180" s="3"/>
      <c r="F180" s="86"/>
    </row>
    <row r="181" spans="3:6" ht="21" customHeight="1">
      <c r="C181" s="3"/>
      <c r="D181" s="3"/>
      <c r="E181" s="3"/>
      <c r="F181" s="86"/>
    </row>
    <row r="182" spans="3:6" ht="21" customHeight="1">
      <c r="C182" s="3"/>
      <c r="D182" s="3"/>
      <c r="E182" s="3"/>
      <c r="F182" s="86"/>
    </row>
    <row r="183" spans="3:6" ht="21" customHeight="1">
      <c r="C183" s="3"/>
      <c r="D183" s="3"/>
      <c r="E183" s="3"/>
      <c r="F183" s="86"/>
    </row>
    <row r="184" spans="3:6" ht="21" customHeight="1">
      <c r="C184" s="3"/>
      <c r="D184" s="3"/>
      <c r="E184" s="3"/>
      <c r="F184" s="86"/>
    </row>
    <row r="185" spans="3:6" ht="21" customHeight="1">
      <c r="C185" s="3"/>
      <c r="D185" s="3"/>
      <c r="E185" s="3"/>
      <c r="F185" s="86"/>
    </row>
    <row r="186" spans="3:6" ht="21" customHeight="1">
      <c r="C186" s="3"/>
      <c r="D186" s="3"/>
      <c r="E186" s="3"/>
      <c r="F186" s="86"/>
    </row>
    <row r="187" spans="3:6" ht="21" customHeight="1">
      <c r="C187" s="3"/>
      <c r="D187" s="3"/>
      <c r="E187" s="3"/>
      <c r="F187" s="86"/>
    </row>
    <row r="188" spans="3:6" ht="21" customHeight="1">
      <c r="C188" s="3"/>
      <c r="D188" s="3"/>
      <c r="E188" s="3"/>
      <c r="F188" s="86"/>
    </row>
    <row r="189" spans="3:6" ht="21" customHeight="1">
      <c r="C189" s="3"/>
      <c r="D189" s="3"/>
      <c r="E189" s="3"/>
      <c r="F189" s="86"/>
    </row>
    <row r="190" spans="3:6" ht="21" customHeight="1">
      <c r="C190" s="3"/>
      <c r="D190" s="3"/>
      <c r="E190" s="3"/>
      <c r="F190" s="86"/>
    </row>
    <row r="191" spans="3:6" ht="21" customHeight="1">
      <c r="C191" s="3"/>
      <c r="D191" s="3"/>
      <c r="E191" s="3"/>
      <c r="F191" s="86"/>
    </row>
    <row r="192" spans="3:6" ht="21" customHeight="1">
      <c r="C192" s="3"/>
      <c r="D192" s="3"/>
      <c r="E192" s="3"/>
      <c r="F192" s="86"/>
    </row>
    <row r="193" spans="3:6" ht="21" customHeight="1">
      <c r="C193" s="3"/>
      <c r="D193" s="3"/>
      <c r="E193" s="3"/>
      <c r="F193" s="86"/>
    </row>
    <row r="194" spans="3:6" ht="21" customHeight="1">
      <c r="C194" s="3"/>
      <c r="D194" s="3"/>
      <c r="E194" s="3"/>
      <c r="F194" s="86"/>
    </row>
    <row r="195" spans="3:6" ht="21" customHeight="1">
      <c r="C195" s="3"/>
      <c r="D195" s="3"/>
      <c r="E195" s="3"/>
      <c r="F195" s="86"/>
    </row>
    <row r="196" spans="3:6" ht="21" customHeight="1">
      <c r="C196" s="3"/>
      <c r="D196" s="3"/>
      <c r="E196" s="3"/>
      <c r="F196" s="86"/>
    </row>
    <row r="197" spans="3:6" ht="21" customHeight="1">
      <c r="C197" s="3"/>
      <c r="D197" s="3"/>
      <c r="E197" s="3"/>
      <c r="F197" s="86"/>
    </row>
    <row r="198" spans="3:6" ht="21" customHeight="1">
      <c r="C198" s="3"/>
      <c r="D198" s="3"/>
      <c r="E198" s="3"/>
      <c r="F198" s="86"/>
    </row>
    <row r="199" spans="3:6" ht="21" customHeight="1">
      <c r="C199" s="3"/>
      <c r="D199" s="3"/>
      <c r="E199" s="3"/>
      <c r="F199" s="86"/>
    </row>
    <row r="200" spans="3:6" ht="21" customHeight="1">
      <c r="C200" s="3"/>
      <c r="D200" s="3"/>
      <c r="E200" s="3"/>
      <c r="F200" s="86"/>
    </row>
    <row r="201" spans="3:6" ht="21" customHeight="1">
      <c r="C201" s="3"/>
      <c r="D201" s="3"/>
      <c r="E201" s="3"/>
      <c r="F201" s="86"/>
    </row>
    <row r="202" spans="3:6" ht="21" customHeight="1">
      <c r="C202" s="3"/>
      <c r="D202" s="3"/>
      <c r="E202" s="3"/>
      <c r="F202" s="86"/>
    </row>
    <row r="203" spans="3:6" ht="21" customHeight="1">
      <c r="C203" s="3"/>
      <c r="D203" s="3"/>
      <c r="E203" s="3"/>
      <c r="F203" s="86"/>
    </row>
    <row r="204" spans="3:6" ht="21" customHeight="1">
      <c r="C204" s="3"/>
      <c r="D204" s="3"/>
      <c r="E204" s="3"/>
      <c r="F204" s="86"/>
    </row>
    <row r="205" spans="3:6" ht="21" customHeight="1">
      <c r="C205" s="3"/>
      <c r="D205" s="3"/>
      <c r="E205" s="3"/>
      <c r="F205" s="86"/>
    </row>
    <row r="206" spans="3:6" ht="21" customHeight="1">
      <c r="C206" s="3"/>
      <c r="D206" s="3"/>
      <c r="E206" s="3"/>
      <c r="F206" s="86"/>
    </row>
    <row r="207" spans="3:6" ht="21" customHeight="1">
      <c r="C207" s="3"/>
      <c r="D207" s="3"/>
      <c r="E207" s="3"/>
      <c r="F207" s="86"/>
    </row>
    <row r="208" spans="3:6" ht="21" customHeight="1">
      <c r="C208" s="3"/>
      <c r="D208" s="3"/>
      <c r="E208" s="3"/>
      <c r="F208" s="86"/>
    </row>
    <row r="209" spans="3:6" ht="21" customHeight="1">
      <c r="C209" s="3"/>
      <c r="D209" s="3"/>
      <c r="E209" s="3"/>
      <c r="F209" s="86"/>
    </row>
    <row r="210" spans="3:6" ht="21" customHeight="1">
      <c r="C210" s="3"/>
      <c r="D210" s="3"/>
      <c r="E210" s="3"/>
      <c r="F210" s="86"/>
    </row>
    <row r="211" spans="3:6" ht="21" customHeight="1">
      <c r="C211" s="3"/>
      <c r="D211" s="3"/>
      <c r="E211" s="3"/>
      <c r="F211" s="86"/>
    </row>
    <row r="212" spans="3:6" ht="21" customHeight="1">
      <c r="C212" s="3"/>
      <c r="D212" s="3"/>
      <c r="E212" s="3"/>
      <c r="F212" s="86"/>
    </row>
    <row r="213" spans="3:6" ht="21" customHeight="1">
      <c r="C213" s="3"/>
      <c r="D213" s="3"/>
      <c r="E213" s="3"/>
      <c r="F213" s="86"/>
    </row>
    <row r="214" spans="3:6" ht="21" customHeight="1">
      <c r="C214" s="3"/>
      <c r="D214" s="3"/>
      <c r="E214" s="3"/>
      <c r="F214" s="86"/>
    </row>
    <row r="215" spans="3:6" ht="21" customHeight="1">
      <c r="C215" s="3"/>
      <c r="D215" s="3"/>
      <c r="E215" s="3"/>
      <c r="F215" s="86"/>
    </row>
    <row r="216" spans="3:6" ht="21" customHeight="1">
      <c r="C216" s="3"/>
      <c r="D216" s="3"/>
      <c r="E216" s="3"/>
      <c r="F216" s="86"/>
    </row>
    <row r="217" spans="3:6" ht="21" customHeight="1">
      <c r="C217" s="3"/>
      <c r="D217" s="3"/>
      <c r="E217" s="3"/>
      <c r="F217" s="86"/>
    </row>
    <row r="218" spans="3:6" ht="21" customHeight="1">
      <c r="C218" s="3"/>
      <c r="D218" s="3"/>
      <c r="E218" s="3"/>
      <c r="F218" s="86"/>
    </row>
    <row r="219" spans="3:6" ht="21" customHeight="1">
      <c r="C219" s="3"/>
      <c r="D219" s="3"/>
      <c r="E219" s="3"/>
      <c r="F219" s="86"/>
    </row>
    <row r="220" spans="3:6" ht="21" customHeight="1">
      <c r="C220" s="3"/>
      <c r="D220" s="3"/>
      <c r="E220" s="3"/>
      <c r="F220" s="86"/>
    </row>
    <row r="221" spans="3:6" ht="21" customHeight="1">
      <c r="C221" s="3"/>
      <c r="D221" s="3"/>
      <c r="E221" s="3"/>
      <c r="F221" s="86"/>
    </row>
    <row r="222" spans="3:6" ht="21" customHeight="1">
      <c r="C222" s="3"/>
      <c r="D222" s="3"/>
      <c r="E222" s="3"/>
      <c r="F222" s="86"/>
    </row>
    <row r="223" spans="3:6" ht="21" customHeight="1">
      <c r="C223" s="3"/>
      <c r="D223" s="3"/>
      <c r="E223" s="3"/>
      <c r="F223" s="86"/>
    </row>
    <row r="224" spans="3:6" ht="21" customHeight="1">
      <c r="C224" s="3"/>
      <c r="D224" s="3"/>
      <c r="E224" s="3"/>
      <c r="F224" s="86"/>
    </row>
    <row r="225" spans="3:6" ht="21" customHeight="1">
      <c r="C225" s="3"/>
      <c r="D225" s="3"/>
      <c r="E225" s="3"/>
      <c r="F225" s="86"/>
    </row>
    <row r="226" spans="3:6" ht="21" customHeight="1">
      <c r="C226" s="3"/>
      <c r="D226" s="3"/>
      <c r="E226" s="3"/>
      <c r="F226" s="86"/>
    </row>
    <row r="227" spans="3:6" ht="21" customHeight="1">
      <c r="C227" s="3"/>
      <c r="D227" s="3"/>
      <c r="E227" s="3"/>
      <c r="F227" s="86"/>
    </row>
    <row r="228" spans="3:6" ht="21" customHeight="1">
      <c r="C228" s="3"/>
      <c r="D228" s="3"/>
      <c r="E228" s="3"/>
      <c r="F228" s="86"/>
    </row>
    <row r="229" spans="3:6" ht="21" customHeight="1">
      <c r="C229" s="3"/>
      <c r="D229" s="3"/>
      <c r="E229" s="3"/>
      <c r="F229" s="86"/>
    </row>
    <row r="230" spans="3:6" ht="21" customHeight="1">
      <c r="C230" s="3"/>
      <c r="D230" s="3"/>
      <c r="E230" s="3"/>
      <c r="F230" s="86"/>
    </row>
    <row r="231" spans="3:6" ht="21" customHeight="1">
      <c r="C231" s="3"/>
      <c r="D231" s="3"/>
      <c r="E231" s="3"/>
      <c r="F231" s="86"/>
    </row>
    <row r="232" spans="3:6" ht="21" customHeight="1">
      <c r="C232" s="3"/>
      <c r="D232" s="3"/>
      <c r="E232" s="3"/>
      <c r="F232" s="86"/>
    </row>
    <row r="233" spans="3:6" ht="21" customHeight="1">
      <c r="C233" s="3"/>
      <c r="D233" s="3"/>
      <c r="E233" s="3"/>
      <c r="F233" s="86"/>
    </row>
    <row r="234" spans="3:6" ht="21" customHeight="1">
      <c r="C234" s="3"/>
      <c r="D234" s="3"/>
      <c r="E234" s="3"/>
      <c r="F234" s="86"/>
    </row>
    <row r="235" spans="3:6" ht="21" customHeight="1">
      <c r="C235" s="3"/>
      <c r="D235" s="3"/>
      <c r="E235" s="3"/>
      <c r="F235" s="86"/>
    </row>
    <row r="236" spans="3:6" ht="21" customHeight="1">
      <c r="C236" s="3"/>
      <c r="D236" s="3"/>
      <c r="E236" s="3"/>
      <c r="F236" s="86"/>
    </row>
    <row r="237" spans="3:6" ht="21" customHeight="1">
      <c r="C237" s="3"/>
      <c r="D237" s="3"/>
      <c r="E237" s="3"/>
      <c r="F237" s="86"/>
    </row>
    <row r="238" spans="3:6" ht="21" customHeight="1">
      <c r="C238" s="3"/>
      <c r="D238" s="3"/>
      <c r="E238" s="3"/>
      <c r="F238" s="86"/>
    </row>
    <row r="239" spans="3:6" ht="21" customHeight="1">
      <c r="C239" s="3"/>
      <c r="D239" s="3"/>
      <c r="E239" s="3"/>
      <c r="F239" s="86"/>
    </row>
    <row r="240" spans="3:6" ht="21" customHeight="1">
      <c r="C240" s="3"/>
      <c r="D240" s="3"/>
      <c r="E240" s="3"/>
      <c r="F240" s="86"/>
    </row>
    <row r="241" spans="3:6" ht="21" customHeight="1">
      <c r="C241" s="3"/>
      <c r="D241" s="3"/>
      <c r="E241" s="3"/>
      <c r="F241" s="86"/>
    </row>
    <row r="242" spans="3:6" ht="21" customHeight="1">
      <c r="C242" s="3"/>
      <c r="D242" s="3"/>
      <c r="E242" s="3"/>
      <c r="F242" s="86"/>
    </row>
    <row r="243" spans="3:6" ht="21" customHeight="1">
      <c r="C243" s="3"/>
      <c r="D243" s="3"/>
      <c r="E243" s="3"/>
      <c r="F243" s="86"/>
    </row>
    <row r="244" spans="3:6" ht="21" customHeight="1">
      <c r="C244" s="3"/>
      <c r="D244" s="3"/>
      <c r="E244" s="3"/>
      <c r="F244" s="86"/>
    </row>
    <row r="245" spans="3:6" ht="21" customHeight="1">
      <c r="C245" s="3"/>
      <c r="D245" s="3"/>
      <c r="E245" s="3"/>
      <c r="F245" s="86"/>
    </row>
    <row r="246" spans="3:6" ht="21" customHeight="1">
      <c r="C246" s="3"/>
      <c r="D246" s="3"/>
      <c r="E246" s="3"/>
      <c r="F246" s="86"/>
    </row>
    <row r="247" spans="3:6" ht="21" customHeight="1">
      <c r="C247" s="3"/>
      <c r="D247" s="3"/>
      <c r="E247" s="3"/>
      <c r="F247" s="86"/>
    </row>
    <row r="248" spans="3:6" ht="21" customHeight="1">
      <c r="C248" s="3"/>
      <c r="D248" s="3"/>
      <c r="E248" s="3"/>
      <c r="F248" s="86"/>
    </row>
    <row r="249" spans="3:6" ht="21" customHeight="1">
      <c r="C249" s="3"/>
      <c r="D249" s="3"/>
      <c r="E249" s="3"/>
      <c r="F249" s="86"/>
    </row>
    <row r="250" spans="3:6" ht="21" customHeight="1">
      <c r="C250" s="3"/>
      <c r="D250" s="3"/>
      <c r="E250" s="3"/>
      <c r="F250" s="86"/>
    </row>
    <row r="251" spans="3:6" ht="21" customHeight="1">
      <c r="C251" s="3"/>
      <c r="D251" s="3"/>
      <c r="E251" s="3"/>
      <c r="F251" s="86"/>
    </row>
    <row r="252" spans="3:6" ht="21" customHeight="1">
      <c r="C252" s="3"/>
      <c r="D252" s="3"/>
      <c r="E252" s="3"/>
      <c r="F252" s="86"/>
    </row>
    <row r="253" spans="3:6" ht="21" customHeight="1">
      <c r="C253" s="3"/>
      <c r="D253" s="3"/>
      <c r="E253" s="3"/>
      <c r="F253" s="86"/>
    </row>
    <row r="254" spans="3:6" ht="21" customHeight="1">
      <c r="C254" s="3"/>
      <c r="D254" s="3"/>
      <c r="E254" s="3"/>
      <c r="F254" s="86"/>
    </row>
    <row r="255" spans="3:6" ht="21" customHeight="1">
      <c r="C255" s="3"/>
      <c r="D255" s="3"/>
      <c r="E255" s="3"/>
      <c r="F255" s="86"/>
    </row>
    <row r="256" spans="3:6" ht="21" customHeight="1">
      <c r="C256" s="3"/>
      <c r="D256" s="3"/>
      <c r="E256" s="3"/>
      <c r="F256" s="86"/>
    </row>
    <row r="257" spans="3:6" ht="21" customHeight="1">
      <c r="C257" s="3"/>
      <c r="D257" s="3"/>
      <c r="E257" s="3"/>
      <c r="F257" s="86"/>
    </row>
    <row r="258" spans="3:6" ht="21" customHeight="1">
      <c r="C258" s="3"/>
      <c r="D258" s="3"/>
      <c r="E258" s="3"/>
      <c r="F258" s="86"/>
    </row>
    <row r="259" spans="3:6" ht="21" customHeight="1">
      <c r="C259" s="3"/>
      <c r="D259" s="3"/>
      <c r="E259" s="3"/>
      <c r="F259" s="86"/>
    </row>
    <row r="260" spans="3:6" ht="21" customHeight="1">
      <c r="C260" s="3"/>
      <c r="D260" s="3"/>
      <c r="E260" s="3"/>
      <c r="F260" s="86"/>
    </row>
    <row r="261" spans="3:6" ht="21" customHeight="1">
      <c r="C261" s="3"/>
      <c r="D261" s="3"/>
      <c r="E261" s="3"/>
      <c r="F261" s="86"/>
    </row>
    <row r="262" spans="3:6" ht="21" customHeight="1">
      <c r="C262" s="3"/>
      <c r="D262" s="3"/>
      <c r="E262" s="3"/>
      <c r="F262" s="86"/>
    </row>
    <row r="263" spans="3:6" ht="21" customHeight="1">
      <c r="C263" s="3"/>
      <c r="D263" s="3"/>
      <c r="E263" s="3"/>
      <c r="F263" s="86"/>
    </row>
    <row r="264" spans="3:6" ht="21" customHeight="1">
      <c r="C264" s="3"/>
      <c r="D264" s="3"/>
      <c r="E264" s="3"/>
      <c r="F264" s="86"/>
    </row>
    <row r="265" spans="3:6" ht="21" customHeight="1">
      <c r="C265" s="3"/>
      <c r="D265" s="3"/>
      <c r="E265" s="3"/>
      <c r="F265" s="86"/>
    </row>
    <row r="266" spans="3:6" ht="21" customHeight="1">
      <c r="C266" s="3"/>
      <c r="D266" s="3"/>
      <c r="E266" s="3"/>
      <c r="F266" s="86"/>
    </row>
    <row r="267" spans="3:6" ht="21" customHeight="1">
      <c r="C267" s="3"/>
      <c r="D267" s="3"/>
      <c r="E267" s="3"/>
      <c r="F267" s="86"/>
    </row>
    <row r="268" spans="3:6" ht="21" customHeight="1">
      <c r="C268" s="3"/>
      <c r="D268" s="3"/>
      <c r="E268" s="3"/>
      <c r="F268" s="86"/>
    </row>
    <row r="269" spans="3:6" ht="21" customHeight="1">
      <c r="C269" s="3"/>
      <c r="D269" s="3"/>
      <c r="E269" s="3"/>
      <c r="F269" s="86"/>
    </row>
    <row r="270" spans="3:6" ht="21" customHeight="1">
      <c r="C270" s="3"/>
      <c r="D270" s="3"/>
      <c r="E270" s="3"/>
      <c r="F270" s="86"/>
    </row>
    <row r="271" spans="3:6" ht="21" customHeight="1">
      <c r="C271" s="3"/>
      <c r="D271" s="3"/>
      <c r="E271" s="3"/>
      <c r="F271" s="86"/>
    </row>
    <row r="272" spans="3:6" ht="21" customHeight="1">
      <c r="C272" s="3"/>
      <c r="D272" s="3"/>
      <c r="E272" s="3"/>
      <c r="F272" s="86"/>
    </row>
    <row r="273" spans="3:6" ht="21" customHeight="1">
      <c r="C273" s="3"/>
      <c r="D273" s="3"/>
      <c r="E273" s="3"/>
      <c r="F273" s="86"/>
    </row>
    <row r="274" spans="3:6" ht="21" customHeight="1">
      <c r="C274" s="3"/>
      <c r="D274" s="3"/>
      <c r="E274" s="3"/>
      <c r="F274" s="86"/>
    </row>
    <row r="275" spans="3:6" ht="21" customHeight="1">
      <c r="C275" s="3"/>
      <c r="D275" s="3"/>
      <c r="E275" s="3"/>
      <c r="F275" s="86"/>
    </row>
    <row r="276" spans="3:6" ht="21" customHeight="1">
      <c r="C276" s="3"/>
      <c r="D276" s="3"/>
      <c r="E276" s="3"/>
      <c r="F276" s="86"/>
    </row>
    <row r="277" spans="3:6" ht="21" customHeight="1">
      <c r="C277" s="3"/>
      <c r="D277" s="3"/>
      <c r="E277" s="3"/>
      <c r="F277" s="86"/>
    </row>
    <row r="278" spans="3:6" ht="21" customHeight="1">
      <c r="C278" s="3"/>
      <c r="D278" s="3"/>
      <c r="E278" s="3"/>
      <c r="F278" s="86"/>
    </row>
    <row r="279" spans="3:6" ht="21" customHeight="1">
      <c r="C279" s="3"/>
      <c r="D279" s="3"/>
      <c r="E279" s="3"/>
      <c r="F279" s="86"/>
    </row>
    <row r="280" spans="3:6" ht="21" customHeight="1">
      <c r="C280" s="3"/>
      <c r="D280" s="3"/>
      <c r="E280" s="3"/>
      <c r="F280" s="86"/>
    </row>
    <row r="281" spans="3:6" ht="21" customHeight="1">
      <c r="C281" s="3"/>
      <c r="D281" s="3"/>
      <c r="E281" s="3"/>
      <c r="F281" s="86"/>
    </row>
    <row r="282" spans="3:6" ht="21" customHeight="1">
      <c r="C282" s="3"/>
      <c r="D282" s="3"/>
      <c r="E282" s="3"/>
      <c r="F282" s="86"/>
    </row>
    <row r="283" spans="3:6" ht="21" customHeight="1">
      <c r="C283" s="3"/>
      <c r="D283" s="3"/>
      <c r="E283" s="3"/>
      <c r="F283" s="86"/>
    </row>
    <row r="284" spans="3:6" ht="21" customHeight="1">
      <c r="C284" s="3"/>
      <c r="D284" s="3"/>
      <c r="E284" s="3"/>
      <c r="F284" s="86"/>
    </row>
    <row r="285" spans="3:6" ht="21" customHeight="1">
      <c r="C285" s="3"/>
      <c r="D285" s="3"/>
      <c r="E285" s="3"/>
      <c r="F285" s="86"/>
    </row>
    <row r="286" spans="3:6" ht="21" customHeight="1">
      <c r="C286" s="3"/>
      <c r="D286" s="3"/>
      <c r="E286" s="3"/>
      <c r="F286" s="86"/>
    </row>
    <row r="287" spans="3:6" ht="21" customHeight="1">
      <c r="C287" s="3"/>
      <c r="D287" s="3"/>
      <c r="E287" s="3"/>
      <c r="F287" s="86"/>
    </row>
    <row r="288" spans="3:6" ht="21" customHeight="1">
      <c r="C288" s="3"/>
      <c r="D288" s="3"/>
      <c r="E288" s="3"/>
      <c r="F288" s="86"/>
    </row>
    <row r="289" spans="3:6" ht="21" customHeight="1">
      <c r="C289" s="3"/>
      <c r="D289" s="3"/>
      <c r="E289" s="3"/>
      <c r="F289" s="86"/>
    </row>
    <row r="290" spans="3:6" ht="21" customHeight="1">
      <c r="C290" s="3"/>
      <c r="D290" s="3"/>
      <c r="E290" s="3"/>
      <c r="F290" s="86"/>
    </row>
    <row r="291" spans="3:6" ht="21" customHeight="1">
      <c r="C291" s="3"/>
      <c r="D291" s="3"/>
      <c r="E291" s="3"/>
      <c r="F291" s="86"/>
    </row>
    <row r="292" spans="3:6" ht="21" customHeight="1">
      <c r="C292" s="3"/>
      <c r="D292" s="3"/>
      <c r="E292" s="3"/>
      <c r="F292" s="86"/>
    </row>
    <row r="293" spans="3:6" ht="21" customHeight="1">
      <c r="C293" s="3"/>
      <c r="D293" s="3"/>
      <c r="E293" s="3"/>
      <c r="F293" s="86"/>
    </row>
    <row r="294" spans="3:6" ht="21" customHeight="1">
      <c r="C294" s="3"/>
      <c r="D294" s="3"/>
      <c r="E294" s="3"/>
      <c r="F294" s="86"/>
    </row>
    <row r="295" spans="3:6" ht="21" customHeight="1">
      <c r="C295" s="3"/>
      <c r="D295" s="3"/>
      <c r="E295" s="3"/>
      <c r="F295" s="86"/>
    </row>
    <row r="296" spans="3:6" ht="21" customHeight="1">
      <c r="C296" s="3"/>
      <c r="D296" s="3"/>
      <c r="E296" s="3"/>
      <c r="F296" s="86"/>
    </row>
    <row r="297" spans="3:6" ht="21" customHeight="1">
      <c r="C297" s="3"/>
      <c r="D297" s="3"/>
      <c r="E297" s="3"/>
      <c r="F297" s="86"/>
    </row>
    <row r="298" spans="3:6" ht="21" customHeight="1">
      <c r="C298" s="3"/>
      <c r="D298" s="3"/>
      <c r="E298" s="3"/>
      <c r="F298" s="86"/>
    </row>
    <row r="299" spans="3:6" ht="21" customHeight="1">
      <c r="C299" s="3"/>
      <c r="D299" s="3"/>
      <c r="E299" s="3"/>
      <c r="F299" s="86"/>
    </row>
    <row r="300" spans="3:6" ht="21" customHeight="1">
      <c r="C300" s="3"/>
      <c r="D300" s="3"/>
      <c r="E300" s="3"/>
      <c r="F300" s="86"/>
    </row>
    <row r="301" spans="3:6" ht="21" customHeight="1">
      <c r="C301" s="3"/>
      <c r="D301" s="3"/>
      <c r="E301" s="3"/>
      <c r="F301" s="86"/>
    </row>
    <row r="302" spans="3:6" ht="21" customHeight="1">
      <c r="C302" s="3"/>
      <c r="D302" s="3"/>
      <c r="E302" s="3"/>
      <c r="F302" s="86"/>
    </row>
    <row r="303" spans="3:6" ht="21" customHeight="1">
      <c r="C303" s="3"/>
      <c r="D303" s="3"/>
      <c r="E303" s="3"/>
      <c r="F303" s="86"/>
    </row>
    <row r="304" spans="3:6" ht="21" customHeight="1">
      <c r="C304" s="3"/>
      <c r="D304" s="3"/>
      <c r="E304" s="3"/>
      <c r="F304" s="86"/>
    </row>
    <row r="305" spans="3:6" ht="21" customHeight="1">
      <c r="C305" s="3"/>
      <c r="D305" s="3"/>
      <c r="E305" s="3"/>
      <c r="F305" s="86"/>
    </row>
    <row r="306" spans="3:6" ht="21" customHeight="1">
      <c r="C306" s="3"/>
      <c r="D306" s="3"/>
      <c r="E306" s="3"/>
      <c r="F306" s="86"/>
    </row>
    <row r="307" spans="3:6" ht="21" customHeight="1">
      <c r="C307" s="3"/>
      <c r="D307" s="3"/>
      <c r="E307" s="3"/>
      <c r="F307" s="86"/>
    </row>
    <row r="308" spans="3:6" ht="21" customHeight="1">
      <c r="C308" s="3"/>
      <c r="D308" s="3"/>
      <c r="E308" s="3"/>
      <c r="F308" s="86"/>
    </row>
    <row r="309" spans="3:6" ht="21" customHeight="1">
      <c r="C309" s="3"/>
      <c r="D309" s="3"/>
      <c r="E309" s="3"/>
      <c r="F309" s="86"/>
    </row>
    <row r="310" spans="3:6" ht="21" customHeight="1">
      <c r="C310" s="3"/>
      <c r="D310" s="3"/>
      <c r="E310" s="3"/>
      <c r="F310" s="86"/>
    </row>
    <row r="311" spans="3:6" ht="21" customHeight="1">
      <c r="C311" s="3"/>
      <c r="D311" s="3"/>
      <c r="E311" s="3"/>
      <c r="F311" s="86"/>
    </row>
    <row r="312" spans="3:6" ht="21" customHeight="1">
      <c r="C312" s="3"/>
      <c r="D312" s="3"/>
      <c r="E312" s="3"/>
      <c r="F312" s="86"/>
    </row>
    <row r="313" spans="3:6" ht="21" customHeight="1">
      <c r="C313" s="3"/>
      <c r="D313" s="3"/>
      <c r="E313" s="3"/>
      <c r="F313" s="86"/>
    </row>
    <row r="314" spans="3:6" ht="21" customHeight="1">
      <c r="C314" s="3"/>
      <c r="D314" s="3"/>
      <c r="E314" s="3"/>
      <c r="F314" s="86"/>
    </row>
    <row r="315" spans="3:6" ht="21" customHeight="1">
      <c r="C315" s="3"/>
      <c r="D315" s="3"/>
      <c r="E315" s="3"/>
      <c r="F315" s="86"/>
    </row>
    <row r="316" spans="3:6" ht="21" customHeight="1">
      <c r="C316" s="3"/>
      <c r="D316" s="3"/>
      <c r="E316" s="3"/>
      <c r="F316" s="86"/>
    </row>
    <row r="317" spans="3:6" ht="21" customHeight="1">
      <c r="C317" s="3"/>
      <c r="D317" s="3"/>
      <c r="E317" s="3"/>
      <c r="F317" s="86"/>
    </row>
    <row r="318" spans="3:6" ht="21" customHeight="1">
      <c r="C318" s="3"/>
      <c r="D318" s="3"/>
      <c r="E318" s="3"/>
      <c r="F318" s="86"/>
    </row>
    <row r="319" spans="3:6" ht="21" customHeight="1">
      <c r="C319" s="3"/>
      <c r="D319" s="3"/>
      <c r="E319" s="3"/>
      <c r="F319" s="86"/>
    </row>
    <row r="320" spans="3:6" ht="21" customHeight="1">
      <c r="C320" s="3"/>
      <c r="D320" s="3"/>
      <c r="E320" s="3"/>
      <c r="F320" s="86"/>
    </row>
    <row r="321" spans="3:6" ht="21" customHeight="1">
      <c r="C321" s="3"/>
      <c r="D321" s="3"/>
      <c r="E321" s="3"/>
      <c r="F321" s="86"/>
    </row>
    <row r="322" spans="3:6" ht="21" customHeight="1">
      <c r="C322" s="3"/>
      <c r="D322" s="3"/>
      <c r="E322" s="3"/>
      <c r="F322" s="86"/>
    </row>
    <row r="323" spans="3:6" ht="21" customHeight="1">
      <c r="C323" s="3"/>
      <c r="D323" s="3"/>
      <c r="E323" s="3"/>
      <c r="F323" s="86"/>
    </row>
    <row r="324" spans="3:6" ht="21" customHeight="1">
      <c r="C324" s="3"/>
      <c r="D324" s="3"/>
      <c r="E324" s="3"/>
      <c r="F324" s="86"/>
    </row>
    <row r="325" spans="3:6" ht="21" customHeight="1">
      <c r="C325" s="3"/>
      <c r="D325" s="3"/>
      <c r="E325" s="3"/>
      <c r="F325" s="86"/>
    </row>
    <row r="326" spans="3:6" ht="21" customHeight="1">
      <c r="C326" s="3"/>
      <c r="D326" s="3"/>
      <c r="E326" s="3"/>
      <c r="F326" s="86"/>
    </row>
    <row r="327" spans="3:6" ht="21" customHeight="1">
      <c r="C327" s="3"/>
      <c r="D327" s="3"/>
      <c r="E327" s="3"/>
      <c r="F327" s="86"/>
    </row>
    <row r="328" spans="3:6" ht="21" customHeight="1">
      <c r="C328" s="3"/>
      <c r="D328" s="3"/>
      <c r="E328" s="3"/>
      <c r="F328" s="86"/>
    </row>
    <row r="329" spans="3:6" ht="21" customHeight="1">
      <c r="C329" s="3"/>
      <c r="D329" s="3"/>
      <c r="E329" s="3"/>
      <c r="F329" s="86"/>
    </row>
    <row r="330" spans="3:6" ht="21" customHeight="1">
      <c r="C330" s="3"/>
      <c r="D330" s="3"/>
      <c r="E330" s="3"/>
      <c r="F330" s="86"/>
    </row>
    <row r="331" spans="3:6" ht="21" customHeight="1">
      <c r="C331" s="3"/>
      <c r="D331" s="3"/>
      <c r="E331" s="3"/>
      <c r="F331" s="86"/>
    </row>
    <row r="332" spans="3:6" ht="21" customHeight="1">
      <c r="C332" s="3"/>
      <c r="D332" s="3"/>
      <c r="E332" s="3"/>
      <c r="F332" s="86"/>
    </row>
    <row r="333" spans="3:6" ht="21" customHeight="1">
      <c r="C333" s="3"/>
      <c r="D333" s="3"/>
      <c r="E333" s="3"/>
      <c r="F333" s="86"/>
    </row>
    <row r="334" spans="3:6" ht="21" customHeight="1">
      <c r="C334" s="3"/>
      <c r="D334" s="3"/>
      <c r="E334" s="3"/>
      <c r="F334" s="86"/>
    </row>
    <row r="335" spans="3:6" ht="21" customHeight="1">
      <c r="C335" s="3"/>
      <c r="D335" s="3"/>
      <c r="E335" s="3"/>
      <c r="F335" s="86"/>
    </row>
    <row r="336" spans="3:6" ht="21" customHeight="1">
      <c r="C336" s="3"/>
      <c r="D336" s="3"/>
      <c r="E336" s="3"/>
      <c r="F336" s="86"/>
    </row>
    <row r="337" spans="3:6" ht="21" customHeight="1">
      <c r="C337" s="3"/>
      <c r="D337" s="3"/>
      <c r="E337" s="3"/>
      <c r="F337" s="86"/>
    </row>
    <row r="338" spans="3:6" ht="21" customHeight="1">
      <c r="C338" s="3"/>
      <c r="D338" s="3"/>
      <c r="E338" s="3"/>
      <c r="F338" s="86"/>
    </row>
    <row r="339" spans="3:6" ht="21" customHeight="1">
      <c r="C339" s="3"/>
      <c r="D339" s="3"/>
      <c r="E339" s="3"/>
      <c r="F339" s="86"/>
    </row>
    <row r="340" spans="3:6" ht="21" customHeight="1">
      <c r="C340" s="3"/>
      <c r="D340" s="3"/>
      <c r="E340" s="3"/>
      <c r="F340" s="86"/>
    </row>
    <row r="341" spans="3:6" ht="21" customHeight="1">
      <c r="C341" s="3"/>
      <c r="D341" s="3"/>
      <c r="E341" s="3"/>
      <c r="F341" s="86"/>
    </row>
    <row r="342" spans="3:6" ht="21" customHeight="1">
      <c r="C342" s="3"/>
      <c r="D342" s="3"/>
      <c r="E342" s="3"/>
      <c r="F342" s="86"/>
    </row>
    <row r="343" spans="3:6" ht="21" customHeight="1">
      <c r="C343" s="3"/>
      <c r="D343" s="3"/>
      <c r="E343" s="3"/>
      <c r="F343" s="86"/>
    </row>
    <row r="344" spans="3:6" ht="21" customHeight="1">
      <c r="C344" s="3"/>
      <c r="D344" s="3"/>
      <c r="E344" s="3"/>
      <c r="F344" s="86"/>
    </row>
    <row r="345" spans="3:6" ht="21" customHeight="1">
      <c r="C345" s="3"/>
      <c r="D345" s="3"/>
      <c r="E345" s="3"/>
      <c r="F345" s="86"/>
    </row>
    <row r="346" spans="3:6" ht="21" customHeight="1">
      <c r="C346" s="3"/>
      <c r="D346" s="3"/>
      <c r="E346" s="3"/>
      <c r="F346" s="86"/>
    </row>
    <row r="347" spans="3:6" ht="21" customHeight="1">
      <c r="C347" s="3"/>
      <c r="D347" s="3"/>
      <c r="E347" s="3"/>
      <c r="F347" s="86"/>
    </row>
    <row r="348" spans="3:6" ht="21" customHeight="1">
      <c r="C348" s="3"/>
      <c r="D348" s="3"/>
      <c r="E348" s="3"/>
      <c r="F348" s="86"/>
    </row>
    <row r="349" spans="3:6" ht="21" customHeight="1">
      <c r="C349" s="3"/>
      <c r="D349" s="3"/>
      <c r="E349" s="3"/>
      <c r="F349" s="86"/>
    </row>
    <row r="350" spans="3:6" ht="21" customHeight="1">
      <c r="C350" s="3"/>
      <c r="D350" s="3"/>
      <c r="E350" s="3"/>
      <c r="F350" s="86"/>
    </row>
    <row r="351" spans="3:6" ht="21" customHeight="1">
      <c r="C351" s="3"/>
      <c r="D351" s="3"/>
      <c r="E351" s="3"/>
      <c r="F351" s="86"/>
    </row>
    <row r="352" spans="3:6" ht="21" customHeight="1">
      <c r="C352" s="3"/>
      <c r="D352" s="3"/>
      <c r="E352" s="3"/>
      <c r="F352" s="86"/>
    </row>
    <row r="353" spans="3:6" ht="21" customHeight="1">
      <c r="C353" s="3"/>
      <c r="D353" s="3"/>
      <c r="E353" s="3"/>
      <c r="F353" s="86"/>
    </row>
    <row r="354" spans="3:6" ht="21" customHeight="1">
      <c r="C354" s="3"/>
      <c r="D354" s="3"/>
      <c r="E354" s="3"/>
      <c r="F354" s="86"/>
    </row>
    <row r="355" spans="3:6" ht="21" customHeight="1">
      <c r="C355" s="3"/>
      <c r="D355" s="3"/>
      <c r="E355" s="3"/>
      <c r="F355" s="86"/>
    </row>
    <row r="356" spans="3:6" ht="21" customHeight="1">
      <c r="C356" s="3"/>
      <c r="D356" s="3"/>
      <c r="E356" s="3"/>
      <c r="F356" s="86"/>
    </row>
    <row r="357" spans="3:6" ht="21" customHeight="1">
      <c r="C357" s="3"/>
      <c r="D357" s="3"/>
      <c r="E357" s="3"/>
      <c r="F357" s="86"/>
    </row>
    <row r="358" spans="3:6" ht="21" customHeight="1">
      <c r="C358" s="3"/>
      <c r="D358" s="3"/>
      <c r="E358" s="3"/>
      <c r="F358" s="86"/>
    </row>
    <row r="359" spans="3:6" ht="21" customHeight="1">
      <c r="C359" s="3"/>
      <c r="D359" s="3"/>
      <c r="E359" s="3"/>
      <c r="F359" s="86"/>
    </row>
    <row r="360" spans="3:6" ht="21" customHeight="1">
      <c r="C360" s="3"/>
      <c r="D360" s="3"/>
      <c r="E360" s="3"/>
      <c r="F360" s="86"/>
    </row>
    <row r="361" spans="3:6" ht="21" customHeight="1">
      <c r="C361" s="3"/>
      <c r="D361" s="3"/>
      <c r="E361" s="3"/>
      <c r="F361" s="86"/>
    </row>
    <row r="362" spans="3:6" ht="21" customHeight="1">
      <c r="C362" s="3"/>
      <c r="D362" s="3"/>
      <c r="E362" s="3"/>
      <c r="F362" s="86"/>
    </row>
    <row r="363" spans="3:6" ht="21" customHeight="1">
      <c r="C363" s="3"/>
      <c r="D363" s="3"/>
      <c r="E363" s="3"/>
      <c r="F363" s="86"/>
    </row>
    <row r="364" spans="3:6" ht="21" customHeight="1">
      <c r="C364" s="3"/>
      <c r="D364" s="3"/>
      <c r="E364" s="3"/>
      <c r="F364" s="86"/>
    </row>
    <row r="365" spans="3:6" ht="21" customHeight="1">
      <c r="C365" s="3"/>
      <c r="D365" s="3"/>
      <c r="E365" s="3"/>
      <c r="F365" s="86"/>
    </row>
    <row r="366" spans="3:6" ht="21" customHeight="1">
      <c r="C366" s="3"/>
      <c r="D366" s="3"/>
      <c r="E366" s="3"/>
      <c r="F366" s="86"/>
    </row>
    <row r="367" spans="3:6" ht="21" customHeight="1">
      <c r="C367" s="3"/>
      <c r="D367" s="3"/>
      <c r="E367" s="3"/>
      <c r="F367" s="86"/>
    </row>
    <row r="368" spans="3:6" ht="21" customHeight="1">
      <c r="C368" s="3"/>
      <c r="D368" s="3"/>
      <c r="E368" s="3"/>
      <c r="F368" s="86"/>
    </row>
    <row r="369" spans="3:6" ht="21" customHeight="1">
      <c r="C369" s="3"/>
      <c r="D369" s="3"/>
      <c r="E369" s="3"/>
      <c r="F369" s="86"/>
    </row>
    <row r="370" spans="3:6" ht="21" customHeight="1">
      <c r="C370" s="3"/>
      <c r="D370" s="3"/>
      <c r="E370" s="3"/>
      <c r="F370" s="86"/>
    </row>
    <row r="371" spans="3:6" ht="21" customHeight="1">
      <c r="C371" s="3"/>
      <c r="D371" s="3"/>
      <c r="E371" s="3"/>
      <c r="F371" s="86"/>
    </row>
    <row r="372" spans="3:6" ht="21" customHeight="1">
      <c r="C372" s="3"/>
      <c r="D372" s="3"/>
      <c r="E372" s="3"/>
      <c r="F372" s="86"/>
    </row>
    <row r="373" spans="3:6" ht="21" customHeight="1">
      <c r="C373" s="3"/>
      <c r="D373" s="3"/>
      <c r="E373" s="3"/>
      <c r="F373" s="86"/>
    </row>
    <row r="374" spans="3:6" ht="21" customHeight="1">
      <c r="C374" s="3"/>
      <c r="D374" s="3"/>
      <c r="E374" s="3"/>
      <c r="F374" s="86"/>
    </row>
    <row r="375" spans="3:6" ht="21" customHeight="1">
      <c r="C375" s="3"/>
      <c r="D375" s="3"/>
      <c r="E375" s="3"/>
      <c r="F375" s="86"/>
    </row>
    <row r="376" spans="3:6" ht="21" customHeight="1">
      <c r="C376" s="3"/>
      <c r="D376" s="3"/>
      <c r="E376" s="3"/>
      <c r="F376" s="86"/>
    </row>
    <row r="377" spans="3:6" ht="21" customHeight="1">
      <c r="C377" s="3"/>
      <c r="D377" s="3"/>
      <c r="E377" s="3"/>
      <c r="F377" s="86"/>
    </row>
    <row r="378" spans="3:6" ht="21" customHeight="1">
      <c r="C378" s="3"/>
      <c r="D378" s="3"/>
      <c r="E378" s="3"/>
      <c r="F378" s="86"/>
    </row>
    <row r="379" spans="3:6" ht="21" customHeight="1">
      <c r="C379" s="3"/>
      <c r="D379" s="3"/>
      <c r="E379" s="3"/>
      <c r="F379" s="86"/>
    </row>
    <row r="380" spans="3:6" ht="21" customHeight="1">
      <c r="C380" s="3"/>
      <c r="D380" s="3"/>
      <c r="E380" s="3"/>
      <c r="F380" s="86"/>
    </row>
    <row r="381" spans="3:6" ht="21" customHeight="1">
      <c r="C381" s="3"/>
      <c r="D381" s="3"/>
      <c r="E381" s="3"/>
      <c r="F381" s="86"/>
    </row>
    <row r="382" spans="3:6" ht="21" customHeight="1">
      <c r="C382" s="3"/>
      <c r="D382" s="3"/>
      <c r="E382" s="3"/>
      <c r="F382" s="86"/>
    </row>
    <row r="383" spans="3:6" ht="21" customHeight="1">
      <c r="C383" s="3"/>
      <c r="D383" s="3"/>
      <c r="E383" s="3"/>
      <c r="F383" s="86"/>
    </row>
    <row r="384" spans="3:6" ht="21" customHeight="1">
      <c r="C384" s="3"/>
      <c r="D384" s="3"/>
      <c r="E384" s="3"/>
      <c r="F384" s="86"/>
    </row>
    <row r="385" spans="3:6" ht="21" customHeight="1">
      <c r="C385" s="3"/>
      <c r="D385" s="3"/>
      <c r="E385" s="3"/>
      <c r="F385" s="86"/>
    </row>
    <row r="386" spans="3:6" ht="21" customHeight="1">
      <c r="C386" s="3"/>
      <c r="D386" s="3"/>
      <c r="E386" s="3"/>
      <c r="F386" s="86"/>
    </row>
    <row r="387" spans="3:6" ht="21" customHeight="1">
      <c r="C387" s="3"/>
      <c r="D387" s="3"/>
      <c r="E387" s="3"/>
      <c r="F387" s="86"/>
    </row>
    <row r="388" spans="3:6" ht="21" customHeight="1">
      <c r="C388" s="3"/>
      <c r="D388" s="3"/>
      <c r="E388" s="3"/>
      <c r="F388" s="86"/>
    </row>
    <row r="389" spans="3:6" ht="21" customHeight="1">
      <c r="C389" s="3"/>
      <c r="D389" s="3"/>
      <c r="E389" s="3"/>
      <c r="F389" s="86"/>
    </row>
    <row r="390" spans="3:6" ht="21" customHeight="1">
      <c r="C390" s="3"/>
      <c r="D390" s="3"/>
      <c r="E390" s="3"/>
      <c r="F390" s="86"/>
    </row>
    <row r="391" spans="3:6" ht="21" customHeight="1">
      <c r="C391" s="3"/>
      <c r="D391" s="3"/>
      <c r="E391" s="3"/>
      <c r="F391" s="86"/>
    </row>
    <row r="392" spans="3:6" ht="21" customHeight="1">
      <c r="C392" s="3"/>
      <c r="D392" s="3"/>
      <c r="E392" s="3"/>
      <c r="F392" s="86"/>
    </row>
    <row r="393" spans="3:6" ht="21" customHeight="1">
      <c r="C393" s="3"/>
      <c r="D393" s="3"/>
      <c r="E393" s="3"/>
      <c r="F393" s="86"/>
    </row>
    <row r="394" spans="3:6" ht="21" customHeight="1">
      <c r="C394" s="3"/>
      <c r="D394" s="3"/>
      <c r="E394" s="3"/>
      <c r="F394" s="86"/>
    </row>
    <row r="395" spans="3:6" ht="21" customHeight="1">
      <c r="C395" s="3"/>
      <c r="D395" s="3"/>
      <c r="E395" s="3"/>
      <c r="F395" s="86"/>
    </row>
    <row r="396" spans="3:6" ht="21" customHeight="1">
      <c r="C396" s="3"/>
      <c r="D396" s="3"/>
      <c r="E396" s="3"/>
      <c r="F396" s="86"/>
    </row>
    <row r="397" spans="3:6" ht="21" customHeight="1">
      <c r="C397" s="3"/>
      <c r="D397" s="3"/>
      <c r="E397" s="3"/>
      <c r="F397" s="86"/>
    </row>
    <row r="398" spans="3:6" ht="21" customHeight="1">
      <c r="C398" s="3"/>
      <c r="D398" s="3"/>
      <c r="E398" s="3"/>
      <c r="F398" s="86"/>
    </row>
    <row r="399" spans="3:6" ht="21" customHeight="1">
      <c r="C399" s="3"/>
      <c r="D399" s="3"/>
      <c r="E399" s="3"/>
      <c r="F399" s="86"/>
    </row>
    <row r="400" spans="3:6" ht="21" customHeight="1">
      <c r="C400" s="3"/>
      <c r="D400" s="3"/>
      <c r="E400" s="3"/>
      <c r="F400" s="86"/>
    </row>
    <row r="401" spans="3:6" ht="21" customHeight="1">
      <c r="C401" s="3"/>
      <c r="D401" s="3"/>
      <c r="E401" s="3"/>
      <c r="F401" s="86"/>
    </row>
    <row r="402" spans="3:6" ht="21" customHeight="1">
      <c r="C402" s="3"/>
      <c r="D402" s="3"/>
      <c r="E402" s="3"/>
      <c r="F402" s="86"/>
    </row>
    <row r="403" spans="3:6" ht="21" customHeight="1">
      <c r="C403" s="3"/>
      <c r="D403" s="3"/>
      <c r="E403" s="3"/>
      <c r="F403" s="86"/>
    </row>
    <row r="404" spans="3:6" ht="21" customHeight="1">
      <c r="C404" s="3"/>
      <c r="D404" s="3"/>
      <c r="E404" s="3"/>
      <c r="F404" s="86"/>
    </row>
    <row r="405" spans="3:6" ht="21" customHeight="1">
      <c r="C405" s="3"/>
      <c r="D405" s="3"/>
      <c r="E405" s="3"/>
      <c r="F405" s="86"/>
    </row>
    <row r="406" spans="3:6" ht="21" customHeight="1">
      <c r="C406" s="3"/>
      <c r="D406" s="3"/>
      <c r="E406" s="3"/>
      <c r="F406" s="86"/>
    </row>
    <row r="407" spans="3:6" ht="21" customHeight="1">
      <c r="C407" s="3"/>
      <c r="D407" s="3"/>
      <c r="E407" s="3"/>
      <c r="F407" s="86"/>
    </row>
    <row r="408" spans="3:6" ht="21" customHeight="1">
      <c r="C408" s="3"/>
      <c r="D408" s="3"/>
      <c r="E408" s="3"/>
      <c r="F408" s="86"/>
    </row>
    <row r="409" spans="3:6" ht="21" customHeight="1">
      <c r="C409" s="3"/>
      <c r="D409" s="3"/>
      <c r="E409" s="3"/>
      <c r="F409" s="86"/>
    </row>
    <row r="410" spans="3:6" ht="21" customHeight="1">
      <c r="C410" s="3"/>
      <c r="D410" s="3"/>
      <c r="E410" s="3"/>
      <c r="F410" s="86"/>
    </row>
    <row r="411" spans="3:6" ht="21" customHeight="1">
      <c r="C411" s="3"/>
      <c r="D411" s="3"/>
      <c r="E411" s="3"/>
      <c r="F411" s="86"/>
    </row>
    <row r="412" spans="3:6" ht="21" customHeight="1">
      <c r="C412" s="3"/>
      <c r="D412" s="3"/>
      <c r="E412" s="3"/>
      <c r="F412" s="86"/>
    </row>
    <row r="413" spans="3:6" ht="21" customHeight="1">
      <c r="C413" s="3"/>
      <c r="D413" s="3"/>
      <c r="E413" s="3"/>
      <c r="F413" s="86"/>
    </row>
    <row r="414" spans="3:6" ht="21" customHeight="1">
      <c r="C414" s="3"/>
      <c r="D414" s="3"/>
      <c r="E414" s="3"/>
      <c r="F414" s="86"/>
    </row>
    <row r="415" spans="3:6" ht="21" customHeight="1">
      <c r="C415" s="3"/>
      <c r="D415" s="3"/>
      <c r="E415" s="3"/>
      <c r="F415" s="86"/>
    </row>
    <row r="416" spans="3:6" ht="21" customHeight="1">
      <c r="C416" s="3"/>
      <c r="D416" s="3"/>
      <c r="E416" s="3"/>
      <c r="F416" s="86"/>
    </row>
    <row r="417" spans="3:6" ht="21" customHeight="1">
      <c r="C417" s="3"/>
      <c r="D417" s="3"/>
      <c r="E417" s="3"/>
      <c r="F417" s="86"/>
    </row>
    <row r="418" spans="3:6" ht="21" customHeight="1">
      <c r="C418" s="3"/>
      <c r="D418" s="3"/>
      <c r="E418" s="3"/>
      <c r="F418" s="86"/>
    </row>
    <row r="419" spans="3:6" ht="21" customHeight="1">
      <c r="C419" s="3"/>
      <c r="D419" s="3"/>
      <c r="E419" s="3"/>
      <c r="F419" s="86"/>
    </row>
    <row r="420" spans="3:6" ht="21" customHeight="1">
      <c r="C420" s="3"/>
      <c r="D420" s="3"/>
      <c r="E420" s="3"/>
      <c r="F420" s="86"/>
    </row>
    <row r="421" spans="3:6" ht="21" customHeight="1">
      <c r="C421" s="3"/>
      <c r="D421" s="3"/>
      <c r="E421" s="3"/>
      <c r="F421" s="86"/>
    </row>
    <row r="422" spans="3:6" ht="21" customHeight="1">
      <c r="C422" s="3"/>
      <c r="D422" s="3"/>
      <c r="E422" s="3"/>
      <c r="F422" s="86"/>
    </row>
    <row r="423" spans="3:6" ht="21" customHeight="1">
      <c r="C423" s="3"/>
      <c r="D423" s="3"/>
      <c r="E423" s="3"/>
      <c r="F423" s="86"/>
    </row>
    <row r="424" spans="3:6" ht="21" customHeight="1">
      <c r="C424" s="3"/>
      <c r="D424" s="3"/>
      <c r="E424" s="3"/>
      <c r="F424" s="86"/>
    </row>
    <row r="425" spans="3:6" ht="21" customHeight="1">
      <c r="C425" s="3"/>
      <c r="D425" s="3"/>
      <c r="E425" s="3"/>
      <c r="F425" s="86"/>
    </row>
    <row r="426" spans="3:6" ht="21" customHeight="1">
      <c r="C426" s="3"/>
      <c r="D426" s="3"/>
      <c r="E426" s="3"/>
      <c r="F426" s="86"/>
    </row>
    <row r="427" spans="3:6" ht="21" customHeight="1">
      <c r="C427" s="3"/>
      <c r="D427" s="3"/>
      <c r="E427" s="3"/>
      <c r="F427" s="86"/>
    </row>
    <row r="428" spans="3:6" ht="21" customHeight="1">
      <c r="C428" s="3"/>
      <c r="D428" s="3"/>
      <c r="E428" s="3"/>
      <c r="F428" s="86"/>
    </row>
    <row r="429" spans="3:6" ht="21" customHeight="1">
      <c r="C429" s="3"/>
      <c r="D429" s="3"/>
      <c r="E429" s="3"/>
      <c r="F429" s="86"/>
    </row>
    <row r="430" spans="3:6" ht="21" customHeight="1">
      <c r="C430" s="3"/>
      <c r="D430" s="3"/>
      <c r="E430" s="3"/>
      <c r="F430" s="86"/>
    </row>
    <row r="431" spans="3:6" ht="21" customHeight="1">
      <c r="C431" s="3"/>
      <c r="D431" s="3"/>
      <c r="E431" s="3"/>
      <c r="F431" s="86"/>
    </row>
    <row r="432" spans="3:6" ht="21" customHeight="1">
      <c r="C432" s="3"/>
      <c r="D432" s="3"/>
      <c r="E432" s="3"/>
      <c r="F432" s="86"/>
    </row>
    <row r="433" spans="3:6" ht="21" customHeight="1">
      <c r="C433" s="3"/>
      <c r="D433" s="3"/>
      <c r="E433" s="3"/>
      <c r="F433" s="86"/>
    </row>
    <row r="434" spans="3:6" ht="21" customHeight="1">
      <c r="C434" s="3"/>
      <c r="D434" s="3"/>
      <c r="E434" s="3"/>
      <c r="F434" s="86"/>
    </row>
    <row r="435" spans="3:6" ht="21" customHeight="1">
      <c r="C435" s="3"/>
      <c r="D435" s="3"/>
      <c r="E435" s="3"/>
      <c r="F435" s="86"/>
    </row>
    <row r="436" spans="3:6" ht="21" customHeight="1">
      <c r="C436" s="3"/>
      <c r="D436" s="3"/>
      <c r="E436" s="3"/>
      <c r="F436" s="86"/>
    </row>
    <row r="437" spans="3:6" ht="21" customHeight="1">
      <c r="C437" s="3"/>
      <c r="D437" s="3"/>
      <c r="E437" s="3"/>
      <c r="F437" s="86"/>
    </row>
    <row r="438" spans="3:6" ht="21" customHeight="1">
      <c r="C438" s="3"/>
      <c r="D438" s="3"/>
      <c r="E438" s="3"/>
      <c r="F438" s="86"/>
    </row>
    <row r="439" spans="3:6" ht="21" customHeight="1">
      <c r="C439" s="3"/>
      <c r="D439" s="3"/>
      <c r="E439" s="3"/>
      <c r="F439" s="86"/>
    </row>
    <row r="440" spans="3:6" ht="21" customHeight="1">
      <c r="C440" s="3"/>
      <c r="D440" s="3"/>
      <c r="E440" s="3"/>
      <c r="F440" s="86"/>
    </row>
    <row r="441" spans="3:6" ht="21" customHeight="1">
      <c r="C441" s="3"/>
      <c r="D441" s="3"/>
      <c r="E441" s="3"/>
      <c r="F441" s="86"/>
    </row>
    <row r="442" spans="3:6" ht="21" customHeight="1">
      <c r="C442" s="3"/>
      <c r="D442" s="3"/>
      <c r="E442" s="3"/>
      <c r="F442" s="86"/>
    </row>
    <row r="443" spans="3:6" ht="21" customHeight="1">
      <c r="C443" s="3"/>
      <c r="D443" s="3"/>
      <c r="E443" s="3"/>
      <c r="F443" s="86"/>
    </row>
    <row r="444" spans="3:6" ht="21" customHeight="1">
      <c r="C444" s="3"/>
      <c r="D444" s="3"/>
      <c r="E444" s="3"/>
      <c r="F444" s="86"/>
    </row>
    <row r="445" spans="3:6" ht="21" customHeight="1">
      <c r="C445" s="3"/>
      <c r="D445" s="3"/>
      <c r="E445" s="3"/>
      <c r="F445" s="86"/>
    </row>
    <row r="446" spans="3:6" ht="21" customHeight="1">
      <c r="C446" s="3"/>
      <c r="D446" s="3"/>
      <c r="E446" s="3"/>
      <c r="F446" s="86"/>
    </row>
    <row r="447" spans="3:6" ht="21" customHeight="1">
      <c r="C447" s="3"/>
      <c r="D447" s="3"/>
      <c r="E447" s="3"/>
      <c r="F447" s="86"/>
    </row>
    <row r="448" spans="3:6" ht="21" customHeight="1">
      <c r="C448" s="3"/>
      <c r="D448" s="3"/>
      <c r="E448" s="3"/>
      <c r="F448" s="86"/>
    </row>
    <row r="449" spans="3:6" ht="21" customHeight="1">
      <c r="C449" s="3"/>
      <c r="D449" s="3"/>
      <c r="E449" s="3"/>
      <c r="F449" s="86"/>
    </row>
    <row r="450" spans="3:6" ht="21" customHeight="1">
      <c r="C450" s="3"/>
      <c r="D450" s="3"/>
      <c r="E450" s="3"/>
      <c r="F450" s="86"/>
    </row>
    <row r="451" spans="3:6" ht="21" customHeight="1">
      <c r="C451" s="3"/>
      <c r="D451" s="3"/>
      <c r="E451" s="3"/>
      <c r="F451" s="86"/>
    </row>
    <row r="452" spans="3:6" ht="21" customHeight="1">
      <c r="C452" s="3"/>
      <c r="D452" s="3"/>
      <c r="E452" s="3"/>
      <c r="F452" s="86"/>
    </row>
    <row r="453" spans="3:6" ht="21" customHeight="1">
      <c r="C453" s="3"/>
      <c r="D453" s="3"/>
      <c r="E453" s="3"/>
      <c r="F453" s="86"/>
    </row>
    <row r="454" spans="3:6" ht="21" customHeight="1">
      <c r="C454" s="3"/>
      <c r="D454" s="3"/>
      <c r="E454" s="3"/>
      <c r="F454" s="86"/>
    </row>
    <row r="455" spans="3:6" ht="21" customHeight="1">
      <c r="C455" s="3"/>
      <c r="D455" s="3"/>
      <c r="E455" s="3"/>
      <c r="F455" s="86"/>
    </row>
    <row r="456" spans="3:6" ht="21" customHeight="1">
      <c r="C456" s="3"/>
      <c r="D456" s="3"/>
      <c r="E456" s="3"/>
      <c r="F456" s="86"/>
    </row>
    <row r="457" spans="3:6" ht="21" customHeight="1">
      <c r="C457" s="3"/>
      <c r="D457" s="3"/>
      <c r="E457" s="3"/>
      <c r="F457" s="86"/>
    </row>
    <row r="458" spans="3:6" ht="21" customHeight="1">
      <c r="C458" s="3"/>
      <c r="D458" s="3"/>
      <c r="E458" s="3"/>
      <c r="F458" s="86"/>
    </row>
    <row r="459" spans="3:6" ht="21" customHeight="1">
      <c r="C459" s="3"/>
      <c r="D459" s="3"/>
      <c r="E459" s="3"/>
      <c r="F459" s="86"/>
    </row>
    <row r="460" spans="3:6" ht="21" customHeight="1">
      <c r="C460" s="3"/>
      <c r="D460" s="3"/>
      <c r="E460" s="3"/>
      <c r="F460" s="86"/>
    </row>
    <row r="461" spans="3:6" ht="21" customHeight="1">
      <c r="C461" s="3"/>
      <c r="D461" s="3"/>
      <c r="E461" s="3"/>
      <c r="F461" s="86"/>
    </row>
    <row r="462" spans="3:6" ht="21" customHeight="1">
      <c r="C462" s="3"/>
      <c r="D462" s="3"/>
      <c r="E462" s="3"/>
      <c r="F462" s="86"/>
    </row>
    <row r="463" spans="3:6" ht="21" customHeight="1">
      <c r="C463" s="3"/>
      <c r="D463" s="3"/>
      <c r="E463" s="3"/>
      <c r="F463" s="86"/>
    </row>
    <row r="464" spans="3:6" ht="21" customHeight="1">
      <c r="C464" s="3"/>
      <c r="D464" s="3"/>
      <c r="E464" s="3"/>
      <c r="F464" s="86"/>
    </row>
    <row r="465" spans="3:6" ht="21" customHeight="1">
      <c r="C465" s="3"/>
      <c r="D465" s="3"/>
      <c r="E465" s="3"/>
      <c r="F465" s="86"/>
    </row>
    <row r="466" spans="3:6" ht="21" customHeight="1">
      <c r="C466" s="3"/>
      <c r="D466" s="3"/>
      <c r="E466" s="3"/>
      <c r="F466" s="86"/>
    </row>
    <row r="467" spans="3:6" ht="21" customHeight="1">
      <c r="C467" s="3"/>
      <c r="D467" s="3"/>
      <c r="E467" s="3"/>
      <c r="F467" s="86"/>
    </row>
    <row r="468" spans="3:6" ht="21" customHeight="1">
      <c r="C468" s="3"/>
      <c r="D468" s="3"/>
      <c r="E468" s="3"/>
      <c r="F468" s="86"/>
    </row>
    <row r="469" spans="3:6" ht="21" customHeight="1">
      <c r="C469" s="3"/>
      <c r="D469" s="3"/>
      <c r="E469" s="3"/>
      <c r="F469" s="86"/>
    </row>
    <row r="470" spans="3:6" ht="21" customHeight="1">
      <c r="C470" s="3"/>
      <c r="D470" s="3"/>
      <c r="E470" s="3"/>
      <c r="F470" s="86"/>
    </row>
    <row r="471" spans="3:6" ht="21" customHeight="1">
      <c r="C471" s="3"/>
      <c r="D471" s="3"/>
      <c r="E471" s="3"/>
      <c r="F471" s="86"/>
    </row>
    <row r="472" spans="3:6" ht="21" customHeight="1">
      <c r="C472" s="3"/>
      <c r="D472" s="3"/>
      <c r="E472" s="3"/>
      <c r="F472" s="86"/>
    </row>
    <row r="473" spans="3:6" ht="21" customHeight="1">
      <c r="C473" s="3"/>
      <c r="D473" s="3"/>
      <c r="E473" s="3"/>
      <c r="F473" s="86"/>
    </row>
    <row r="474" spans="3:6" ht="21" customHeight="1">
      <c r="C474" s="3"/>
      <c r="D474" s="3"/>
      <c r="E474" s="3"/>
      <c r="F474" s="86"/>
    </row>
    <row r="475" spans="3:6" ht="21" customHeight="1">
      <c r="C475" s="3"/>
      <c r="D475" s="3"/>
      <c r="E475" s="3"/>
      <c r="F475" s="86"/>
    </row>
    <row r="476" spans="3:6" ht="21" customHeight="1">
      <c r="C476" s="3"/>
      <c r="D476" s="3"/>
      <c r="E476" s="3"/>
      <c r="F476" s="86"/>
    </row>
    <row r="477" spans="3:6" ht="21" customHeight="1">
      <c r="C477" s="3"/>
      <c r="D477" s="3"/>
      <c r="E477" s="3"/>
      <c r="F477" s="86"/>
    </row>
    <row r="478" spans="3:6" ht="21" customHeight="1">
      <c r="C478" s="3"/>
      <c r="D478" s="3"/>
      <c r="E478" s="3"/>
      <c r="F478" s="86"/>
    </row>
    <row r="479" spans="3:6" ht="21" customHeight="1">
      <c r="C479" s="3"/>
      <c r="D479" s="3"/>
      <c r="E479" s="3"/>
      <c r="F479" s="86"/>
    </row>
    <row r="480" spans="3:6" ht="21" customHeight="1">
      <c r="C480" s="3"/>
      <c r="D480" s="3"/>
      <c r="E480" s="3"/>
      <c r="F480" s="86"/>
    </row>
    <row r="481" spans="3:6" ht="21" customHeight="1">
      <c r="C481" s="3"/>
      <c r="D481" s="3"/>
      <c r="E481" s="3"/>
      <c r="F481" s="86"/>
    </row>
    <row r="482" spans="3:6" ht="21" customHeight="1">
      <c r="C482" s="3"/>
      <c r="D482" s="3"/>
      <c r="E482" s="3"/>
      <c r="F482" s="86"/>
    </row>
    <row r="483" spans="3:6" ht="21" customHeight="1">
      <c r="C483" s="3"/>
      <c r="D483" s="3"/>
      <c r="E483" s="3"/>
      <c r="F483" s="86"/>
    </row>
    <row r="484" spans="3:6" ht="21" customHeight="1">
      <c r="C484" s="3"/>
      <c r="D484" s="3"/>
      <c r="E484" s="3"/>
      <c r="F484" s="86"/>
    </row>
    <row r="485" spans="3:6" ht="21" customHeight="1">
      <c r="C485" s="3"/>
      <c r="D485" s="3"/>
      <c r="E485" s="3"/>
      <c r="F485" s="86"/>
    </row>
    <row r="486" spans="3:6" ht="21" customHeight="1">
      <c r="C486" s="3"/>
      <c r="D486" s="3"/>
      <c r="E486" s="3"/>
      <c r="F486" s="86"/>
    </row>
    <row r="487" spans="3:6" ht="21" customHeight="1">
      <c r="C487" s="3"/>
      <c r="D487" s="3"/>
      <c r="E487" s="3"/>
      <c r="F487" s="86"/>
    </row>
    <row r="488" spans="3:6" ht="21" customHeight="1">
      <c r="C488" s="3"/>
      <c r="D488" s="3"/>
      <c r="E488" s="3"/>
      <c r="F488" s="86"/>
    </row>
    <row r="489" spans="3:6" ht="21" customHeight="1">
      <c r="C489" s="3"/>
      <c r="D489" s="3"/>
      <c r="E489" s="3"/>
      <c r="F489" s="86"/>
    </row>
    <row r="490" spans="3:6" ht="21" customHeight="1">
      <c r="C490" s="3"/>
      <c r="D490" s="3"/>
      <c r="E490" s="3"/>
      <c r="F490" s="86"/>
    </row>
    <row r="491" spans="3:6" ht="21" customHeight="1">
      <c r="C491" s="3"/>
      <c r="D491" s="3"/>
      <c r="E491" s="3"/>
      <c r="F491" s="86"/>
    </row>
    <row r="492" spans="3:6" ht="21" customHeight="1">
      <c r="C492" s="3"/>
      <c r="D492" s="3"/>
      <c r="E492" s="3"/>
      <c r="F492" s="86"/>
    </row>
    <row r="493" spans="3:6" ht="21" customHeight="1">
      <c r="C493" s="3"/>
      <c r="D493" s="3"/>
      <c r="E493" s="3"/>
      <c r="F493" s="86"/>
    </row>
    <row r="494" spans="3:6" ht="21" customHeight="1">
      <c r="C494" s="3"/>
      <c r="D494" s="3"/>
      <c r="E494" s="3"/>
      <c r="F494" s="86"/>
    </row>
    <row r="495" spans="3:6" ht="21" customHeight="1">
      <c r="C495" s="3"/>
      <c r="D495" s="3"/>
      <c r="E495" s="3"/>
      <c r="F495" s="86"/>
    </row>
    <row r="496" spans="3:6" ht="21" customHeight="1">
      <c r="C496" s="3"/>
      <c r="D496" s="3"/>
      <c r="E496" s="3"/>
      <c r="F496" s="86"/>
    </row>
    <row r="497" spans="3:6" ht="21" customHeight="1">
      <c r="C497" s="3"/>
      <c r="D497" s="3"/>
      <c r="E497" s="3"/>
      <c r="F497" s="86"/>
    </row>
    <row r="498" spans="3:6" ht="21" customHeight="1">
      <c r="C498" s="3"/>
      <c r="D498" s="3"/>
      <c r="E498" s="3"/>
      <c r="F498" s="86"/>
    </row>
    <row r="499" spans="3:6" ht="21" customHeight="1">
      <c r="C499" s="3"/>
      <c r="D499" s="3"/>
      <c r="E499" s="3"/>
      <c r="F499" s="86"/>
    </row>
    <row r="500" spans="3:6" ht="21" customHeight="1">
      <c r="C500" s="3"/>
      <c r="D500" s="3"/>
      <c r="E500" s="3"/>
      <c r="F500" s="86"/>
    </row>
    <row r="501" spans="3:6" ht="21" customHeight="1">
      <c r="C501" s="3"/>
      <c r="D501" s="3"/>
      <c r="E501" s="3"/>
      <c r="F501" s="86"/>
    </row>
    <row r="502" spans="3:6" ht="21" customHeight="1">
      <c r="C502" s="3"/>
      <c r="D502" s="3"/>
      <c r="E502" s="3"/>
      <c r="F502" s="86"/>
    </row>
    <row r="503" spans="3:6" ht="21" customHeight="1">
      <c r="C503" s="3"/>
      <c r="D503" s="3"/>
      <c r="E503" s="3"/>
      <c r="F503" s="86"/>
    </row>
    <row r="504" spans="3:6" ht="21" customHeight="1">
      <c r="C504" s="3"/>
      <c r="D504" s="3"/>
      <c r="E504" s="3"/>
      <c r="F504" s="86"/>
    </row>
    <row r="505" spans="3:6" ht="21" customHeight="1">
      <c r="C505" s="3"/>
      <c r="D505" s="3"/>
      <c r="E505" s="3"/>
      <c r="F505" s="86"/>
    </row>
    <row r="506" spans="3:6" ht="21" customHeight="1">
      <c r="C506" s="3"/>
      <c r="D506" s="3"/>
      <c r="E506" s="3"/>
      <c r="F506" s="86"/>
    </row>
    <row r="507" spans="3:6" ht="21" customHeight="1">
      <c r="C507" s="3"/>
      <c r="D507" s="3"/>
      <c r="E507" s="3"/>
      <c r="F507" s="86"/>
    </row>
    <row r="508" spans="3:6" ht="21" customHeight="1">
      <c r="C508" s="3"/>
      <c r="D508" s="3"/>
      <c r="E508" s="3"/>
      <c r="F508" s="86"/>
    </row>
    <row r="509" spans="3:6" ht="21" customHeight="1">
      <c r="C509" s="3"/>
      <c r="D509" s="3"/>
      <c r="E509" s="3"/>
      <c r="F509" s="86"/>
    </row>
    <row r="510" spans="3:6" ht="21" customHeight="1">
      <c r="C510" s="3"/>
      <c r="D510" s="3"/>
      <c r="E510" s="3"/>
      <c r="F510" s="86"/>
    </row>
    <row r="511" spans="3:6" ht="21" customHeight="1">
      <c r="C511" s="3"/>
      <c r="D511" s="3"/>
      <c r="E511" s="3"/>
      <c r="F511" s="86"/>
    </row>
    <row r="512" spans="3:6" ht="21" customHeight="1">
      <c r="C512" s="3"/>
      <c r="D512" s="3"/>
      <c r="E512" s="3"/>
      <c r="F512" s="86"/>
    </row>
    <row r="513" spans="3:6" ht="21" customHeight="1">
      <c r="C513" s="3"/>
      <c r="D513" s="3"/>
      <c r="E513" s="3"/>
      <c r="F513" s="86"/>
    </row>
    <row r="514" spans="3:6" ht="21" customHeight="1">
      <c r="C514" s="3"/>
      <c r="D514" s="3"/>
      <c r="E514" s="3"/>
      <c r="F514" s="86"/>
    </row>
    <row r="515" spans="3:6" ht="21" customHeight="1">
      <c r="C515" s="3"/>
      <c r="D515" s="3"/>
      <c r="E515" s="3"/>
      <c r="F515" s="86"/>
    </row>
    <row r="516" spans="3:6" ht="21" customHeight="1">
      <c r="C516" s="3"/>
      <c r="D516" s="3"/>
      <c r="E516" s="3"/>
      <c r="F516" s="86"/>
    </row>
    <row r="517" spans="3:6" ht="21" customHeight="1">
      <c r="C517" s="3"/>
      <c r="D517" s="3"/>
      <c r="E517" s="3"/>
      <c r="F517" s="86"/>
    </row>
    <row r="518" spans="3:6" ht="21" customHeight="1">
      <c r="C518" s="3"/>
      <c r="D518" s="3"/>
      <c r="E518" s="3"/>
      <c r="F518" s="86"/>
    </row>
    <row r="519" spans="3:6" ht="21" customHeight="1">
      <c r="C519" s="3"/>
      <c r="D519" s="3"/>
      <c r="E519" s="3"/>
      <c r="F519" s="86"/>
    </row>
    <row r="520" spans="3:6" ht="21" customHeight="1">
      <c r="C520" s="3"/>
      <c r="D520" s="3"/>
      <c r="E520" s="3"/>
      <c r="F520" s="86"/>
    </row>
    <row r="521" spans="3:6" ht="21" customHeight="1">
      <c r="C521" s="3"/>
      <c r="D521" s="3"/>
      <c r="E521" s="3"/>
      <c r="F521" s="86"/>
    </row>
    <row r="522" spans="3:6" ht="21" customHeight="1">
      <c r="C522" s="3"/>
      <c r="D522" s="3"/>
      <c r="E522" s="3"/>
      <c r="F522" s="86"/>
    </row>
    <row r="523" spans="3:6" ht="21" customHeight="1">
      <c r="C523" s="3"/>
      <c r="D523" s="3"/>
      <c r="E523" s="3"/>
      <c r="F523" s="86"/>
    </row>
    <row r="524" spans="3:6" ht="21" customHeight="1">
      <c r="C524" s="3"/>
      <c r="D524" s="3"/>
      <c r="E524" s="3"/>
      <c r="F524" s="86"/>
    </row>
    <row r="525" spans="3:6" ht="21" customHeight="1">
      <c r="C525" s="3"/>
      <c r="D525" s="3"/>
      <c r="E525" s="3"/>
      <c r="F525" s="86"/>
    </row>
    <row r="526" spans="3:6" ht="21" customHeight="1">
      <c r="C526" s="3"/>
      <c r="D526" s="3"/>
      <c r="E526" s="3"/>
      <c r="F526" s="86"/>
    </row>
    <row r="527" spans="3:6" ht="21" customHeight="1">
      <c r="C527" s="3"/>
      <c r="D527" s="3"/>
      <c r="E527" s="3"/>
      <c r="F527" s="86"/>
    </row>
    <row r="528" spans="3:6" ht="21" customHeight="1">
      <c r="C528" s="3"/>
      <c r="D528" s="3"/>
      <c r="E528" s="3"/>
      <c r="F528" s="86"/>
    </row>
    <row r="529" spans="3:6" ht="21" customHeight="1">
      <c r="C529" s="3"/>
      <c r="D529" s="3"/>
      <c r="E529" s="3"/>
      <c r="F529" s="86"/>
    </row>
    <row r="530" spans="3:6" ht="21" customHeight="1">
      <c r="C530" s="3"/>
      <c r="D530" s="3"/>
      <c r="E530" s="3"/>
      <c r="F530" s="86"/>
    </row>
    <row r="531" spans="3:6" ht="21" customHeight="1">
      <c r="C531" s="3"/>
      <c r="D531" s="3"/>
      <c r="E531" s="3"/>
      <c r="F531" s="86"/>
    </row>
    <row r="532" spans="3:6" ht="21" customHeight="1">
      <c r="C532" s="3"/>
      <c r="D532" s="3"/>
      <c r="E532" s="3"/>
      <c r="F532" s="86"/>
    </row>
    <row r="533" spans="3:6" ht="21" customHeight="1">
      <c r="C533" s="3"/>
      <c r="D533" s="3"/>
      <c r="E533" s="3"/>
      <c r="F533" s="86"/>
    </row>
    <row r="534" spans="3:6" ht="21" customHeight="1">
      <c r="C534" s="3"/>
      <c r="D534" s="3"/>
      <c r="E534" s="3"/>
      <c r="F534" s="86"/>
    </row>
    <row r="535" spans="3:6" ht="21" customHeight="1">
      <c r="C535" s="3"/>
      <c r="D535" s="3"/>
      <c r="E535" s="3"/>
      <c r="F535" s="86"/>
    </row>
    <row r="536" spans="3:6" ht="21" customHeight="1">
      <c r="C536" s="3"/>
      <c r="D536" s="3"/>
      <c r="E536" s="3"/>
      <c r="F536" s="86"/>
    </row>
    <row r="537" spans="3:6" ht="21" customHeight="1">
      <c r="C537" s="3"/>
      <c r="D537" s="3"/>
      <c r="E537" s="3"/>
      <c r="F537" s="86"/>
    </row>
    <row r="538" spans="3:6" ht="21" customHeight="1">
      <c r="C538" s="3"/>
      <c r="D538" s="3"/>
      <c r="E538" s="3"/>
      <c r="F538" s="86"/>
    </row>
    <row r="539" spans="3:6" ht="21" customHeight="1">
      <c r="C539" s="3"/>
      <c r="D539" s="3"/>
      <c r="E539" s="3"/>
      <c r="F539" s="86"/>
    </row>
    <row r="540" spans="3:6" ht="21" customHeight="1">
      <c r="C540" s="3"/>
      <c r="D540" s="3"/>
      <c r="E540" s="3"/>
      <c r="F540" s="86"/>
    </row>
    <row r="541" spans="3:6" ht="21" customHeight="1">
      <c r="C541" s="3"/>
      <c r="D541" s="3"/>
      <c r="E541" s="3"/>
      <c r="F541" s="86"/>
    </row>
    <row r="542" spans="3:6" ht="21" customHeight="1">
      <c r="C542" s="3"/>
      <c r="D542" s="3"/>
      <c r="E542" s="3"/>
      <c r="F542" s="86"/>
    </row>
    <row r="543" spans="3:6" ht="21" customHeight="1">
      <c r="C543" s="3"/>
      <c r="D543" s="3"/>
      <c r="E543" s="3"/>
      <c r="F543" s="86"/>
    </row>
    <row r="544" spans="3:6" ht="21" customHeight="1">
      <c r="C544" s="3"/>
      <c r="D544" s="3"/>
      <c r="E544" s="3"/>
      <c r="F544" s="86"/>
    </row>
    <row r="545" spans="3:6" ht="21" customHeight="1">
      <c r="C545" s="3"/>
      <c r="D545" s="3"/>
      <c r="E545" s="3"/>
      <c r="F545" s="86"/>
    </row>
    <row r="546" spans="3:6" ht="21" customHeight="1">
      <c r="C546" s="3"/>
      <c r="D546" s="3"/>
      <c r="E546" s="3"/>
      <c r="F546" s="86"/>
    </row>
    <row r="547" spans="3:6" ht="21" customHeight="1">
      <c r="C547" s="3"/>
      <c r="D547" s="3"/>
      <c r="E547" s="3"/>
      <c r="F547" s="86"/>
    </row>
    <row r="548" spans="3:6" ht="21" customHeight="1">
      <c r="C548" s="3"/>
      <c r="D548" s="3"/>
      <c r="E548" s="3"/>
      <c r="F548" s="86"/>
    </row>
    <row r="549" spans="3:6" ht="21" customHeight="1">
      <c r="C549" s="3"/>
      <c r="D549" s="3"/>
      <c r="E549" s="3"/>
      <c r="F549" s="86"/>
    </row>
    <row r="550" spans="3:6" ht="21" customHeight="1">
      <c r="C550" s="3"/>
      <c r="D550" s="3"/>
      <c r="E550" s="3"/>
      <c r="F550" s="86"/>
    </row>
    <row r="551" spans="3:6" ht="21" customHeight="1">
      <c r="C551" s="3"/>
      <c r="D551" s="3"/>
      <c r="E551" s="3"/>
      <c r="F551" s="86"/>
    </row>
    <row r="552" spans="3:6" ht="21" customHeight="1">
      <c r="C552" s="3"/>
      <c r="D552" s="3"/>
      <c r="E552" s="3"/>
      <c r="F552" s="86"/>
    </row>
    <row r="553" spans="3:6" ht="21" customHeight="1">
      <c r="C553" s="3"/>
      <c r="D553" s="3"/>
      <c r="E553" s="3"/>
      <c r="F553" s="86"/>
    </row>
    <row r="554" spans="3:6" ht="21" customHeight="1">
      <c r="C554" s="3"/>
      <c r="D554" s="3"/>
      <c r="E554" s="3"/>
      <c r="F554" s="86"/>
    </row>
    <row r="555" spans="3:6" ht="21" customHeight="1">
      <c r="C555" s="3"/>
      <c r="D555" s="3"/>
      <c r="E555" s="3"/>
      <c r="F555" s="86"/>
    </row>
    <row r="556" spans="3:6" ht="21" customHeight="1">
      <c r="C556" s="3"/>
      <c r="D556" s="3"/>
      <c r="E556" s="3"/>
      <c r="F556" s="86"/>
    </row>
    <row r="557" spans="3:6" ht="21" customHeight="1">
      <c r="C557" s="3"/>
      <c r="D557" s="3"/>
      <c r="E557" s="3"/>
      <c r="F557" s="86"/>
    </row>
    <row r="558" spans="3:6" ht="21" customHeight="1">
      <c r="C558" s="3"/>
      <c r="D558" s="3"/>
      <c r="E558" s="3"/>
      <c r="F558" s="86"/>
    </row>
    <row r="559" spans="3:6" ht="21" customHeight="1">
      <c r="C559" s="3"/>
      <c r="D559" s="3"/>
      <c r="E559" s="3"/>
      <c r="F559" s="86"/>
    </row>
    <row r="560" spans="3:6" ht="21" customHeight="1">
      <c r="C560" s="3"/>
      <c r="D560" s="3"/>
      <c r="E560" s="3"/>
      <c r="F560" s="86"/>
    </row>
    <row r="561" spans="3:6" ht="21" customHeight="1">
      <c r="C561" s="3"/>
      <c r="D561" s="3"/>
      <c r="E561" s="3"/>
      <c r="F561" s="86"/>
    </row>
    <row r="562" spans="3:6" ht="21" customHeight="1">
      <c r="C562" s="3"/>
      <c r="D562" s="3"/>
      <c r="E562" s="3"/>
      <c r="F562" s="86"/>
    </row>
    <row r="563" spans="3:6" ht="21" customHeight="1">
      <c r="C563" s="3"/>
      <c r="D563" s="3"/>
      <c r="E563" s="3"/>
      <c r="F563" s="86"/>
    </row>
    <row r="564" spans="3:6" ht="21" customHeight="1">
      <c r="C564" s="3"/>
      <c r="D564" s="3"/>
      <c r="E564" s="3"/>
      <c r="F564" s="86"/>
    </row>
    <row r="565" spans="3:6" ht="21" customHeight="1">
      <c r="C565" s="3"/>
      <c r="D565" s="3"/>
      <c r="E565" s="3"/>
      <c r="F565" s="86"/>
    </row>
    <row r="566" spans="3:6" ht="21" customHeight="1">
      <c r="C566" s="3"/>
      <c r="D566" s="3"/>
      <c r="E566" s="3"/>
      <c r="F566" s="86"/>
    </row>
    <row r="567" spans="3:6" ht="21" customHeight="1">
      <c r="C567" s="3"/>
      <c r="D567" s="3"/>
      <c r="E567" s="3"/>
      <c r="F567" s="86"/>
    </row>
    <row r="568" spans="3:6" ht="21" customHeight="1">
      <c r="C568" s="3"/>
      <c r="D568" s="3"/>
      <c r="E568" s="3"/>
      <c r="F568" s="86"/>
    </row>
    <row r="569" spans="3:6" ht="21" customHeight="1">
      <c r="C569" s="3"/>
      <c r="D569" s="3"/>
      <c r="E569" s="3"/>
      <c r="F569" s="86"/>
    </row>
    <row r="570" spans="3:6" ht="21" customHeight="1">
      <c r="C570" s="3"/>
      <c r="D570" s="3"/>
      <c r="E570" s="3"/>
      <c r="F570" s="86"/>
    </row>
    <row r="571" spans="3:6" ht="21" customHeight="1">
      <c r="C571" s="3"/>
      <c r="D571" s="3"/>
      <c r="E571" s="3"/>
      <c r="F571" s="86"/>
    </row>
    <row r="572" spans="3:6" ht="21" customHeight="1">
      <c r="C572" s="3"/>
      <c r="D572" s="3"/>
      <c r="E572" s="3"/>
      <c r="F572" s="86"/>
    </row>
    <row r="573" spans="3:6" ht="21" customHeight="1">
      <c r="C573" s="3"/>
      <c r="D573" s="3"/>
      <c r="E573" s="3"/>
      <c r="F573" s="86"/>
    </row>
    <row r="574" spans="3:6" ht="21" customHeight="1">
      <c r="C574" s="3"/>
      <c r="D574" s="3"/>
      <c r="E574" s="3"/>
      <c r="F574" s="86"/>
    </row>
    <row r="575" spans="3:6" ht="21" customHeight="1">
      <c r="C575" s="3"/>
      <c r="D575" s="3"/>
      <c r="E575" s="3"/>
      <c r="F575" s="86"/>
    </row>
    <row r="576" spans="3:6" ht="21" customHeight="1">
      <c r="C576" s="3"/>
      <c r="D576" s="3"/>
      <c r="E576" s="3"/>
      <c r="F576" s="86"/>
    </row>
    <row r="577" spans="3:6" ht="21" customHeight="1">
      <c r="C577" s="3"/>
      <c r="D577" s="3"/>
      <c r="E577" s="3"/>
      <c r="F577" s="86"/>
    </row>
    <row r="578" spans="3:6" ht="21" customHeight="1">
      <c r="C578" s="3"/>
      <c r="D578" s="3"/>
      <c r="E578" s="3"/>
      <c r="F578" s="86"/>
    </row>
    <row r="579" spans="3:6" ht="21" customHeight="1">
      <c r="C579" s="3"/>
      <c r="D579" s="3"/>
      <c r="E579" s="3"/>
      <c r="F579" s="86"/>
    </row>
    <row r="580" spans="3:6" ht="21" customHeight="1">
      <c r="C580" s="3"/>
      <c r="D580" s="3"/>
      <c r="E580" s="3"/>
      <c r="F580" s="86"/>
    </row>
    <row r="581" spans="3:6" ht="21" customHeight="1">
      <c r="C581" s="3"/>
      <c r="D581" s="3"/>
      <c r="E581" s="3"/>
      <c r="F581" s="86"/>
    </row>
    <row r="582" spans="3:6" ht="21" customHeight="1">
      <c r="C582" s="3"/>
      <c r="D582" s="3"/>
      <c r="E582" s="3"/>
      <c r="F582" s="86"/>
    </row>
    <row r="583" spans="3:6" ht="21" customHeight="1">
      <c r="C583" s="3"/>
      <c r="D583" s="3"/>
      <c r="E583" s="3"/>
      <c r="F583" s="86"/>
    </row>
    <row r="584" spans="3:6" ht="21" customHeight="1">
      <c r="C584" s="3"/>
      <c r="D584" s="3"/>
      <c r="E584" s="3"/>
      <c r="F584" s="86"/>
    </row>
    <row r="585" spans="3:6" ht="21" customHeight="1">
      <c r="C585" s="3"/>
      <c r="D585" s="3"/>
      <c r="E585" s="3"/>
      <c r="F585" s="86"/>
    </row>
    <row r="586" spans="3:6" ht="21" customHeight="1">
      <c r="C586" s="3"/>
      <c r="D586" s="3"/>
      <c r="E586" s="3"/>
      <c r="F586" s="86"/>
    </row>
    <row r="587" spans="3:6" ht="21" customHeight="1">
      <c r="C587" s="3"/>
      <c r="D587" s="3"/>
      <c r="E587" s="3"/>
      <c r="F587" s="86"/>
    </row>
    <row r="588" spans="3:6" ht="21" customHeight="1">
      <c r="C588" s="3"/>
      <c r="D588" s="3"/>
      <c r="E588" s="3"/>
      <c r="F588" s="86"/>
    </row>
    <row r="589" spans="3:6" ht="21" customHeight="1">
      <c r="C589" s="3"/>
      <c r="D589" s="3"/>
      <c r="E589" s="3"/>
      <c r="F589" s="86"/>
    </row>
    <row r="590" spans="3:6" ht="21" customHeight="1">
      <c r="C590" s="3"/>
      <c r="D590" s="3"/>
      <c r="E590" s="3"/>
      <c r="F590" s="86"/>
    </row>
    <row r="591" spans="3:6" ht="21" customHeight="1">
      <c r="C591" s="3"/>
      <c r="D591" s="3"/>
      <c r="E591" s="3"/>
      <c r="F591" s="86"/>
    </row>
    <row r="592" spans="3:6" ht="21" customHeight="1">
      <c r="C592" s="3"/>
      <c r="D592" s="3"/>
      <c r="E592" s="3"/>
      <c r="F592" s="86"/>
    </row>
    <row r="593" spans="3:6" ht="21" customHeight="1">
      <c r="C593" s="3"/>
      <c r="D593" s="3"/>
      <c r="E593" s="3"/>
      <c r="F593" s="86"/>
    </row>
    <row r="594" spans="3:6" ht="21" customHeight="1">
      <c r="C594" s="3"/>
      <c r="D594" s="3"/>
      <c r="E594" s="3"/>
      <c r="F594" s="86"/>
    </row>
    <row r="595" spans="3:6" ht="21" customHeight="1">
      <c r="C595" s="3"/>
      <c r="D595" s="3"/>
      <c r="E595" s="3"/>
      <c r="F595" s="86"/>
    </row>
    <row r="596" spans="3:6" ht="21" customHeight="1">
      <c r="C596" s="3"/>
      <c r="D596" s="3"/>
      <c r="E596" s="3"/>
      <c r="F596" s="86"/>
    </row>
    <row r="597" spans="3:6" ht="21" customHeight="1">
      <c r="C597" s="3"/>
      <c r="D597" s="3"/>
      <c r="E597" s="3"/>
      <c r="F597" s="86"/>
    </row>
    <row r="598" spans="3:6" ht="21" customHeight="1">
      <c r="C598" s="3"/>
      <c r="D598" s="3"/>
      <c r="E598" s="3"/>
      <c r="F598" s="86"/>
    </row>
    <row r="599" spans="3:6" ht="21" customHeight="1">
      <c r="C599" s="3"/>
      <c r="D599" s="3"/>
      <c r="E599" s="3"/>
      <c r="F599" s="86"/>
    </row>
    <row r="600" spans="3:6" ht="21" customHeight="1">
      <c r="C600" s="3"/>
      <c r="D600" s="3"/>
      <c r="E600" s="3"/>
      <c r="F600" s="86"/>
    </row>
    <row r="601" spans="3:6" ht="21" customHeight="1">
      <c r="C601" s="3"/>
      <c r="D601" s="3"/>
      <c r="E601" s="3"/>
      <c r="F601" s="86"/>
    </row>
    <row r="602" spans="3:6" ht="21" customHeight="1">
      <c r="C602" s="3"/>
      <c r="D602" s="3"/>
      <c r="E602" s="3"/>
      <c r="F602" s="86"/>
    </row>
    <row r="603" spans="3:6" ht="21" customHeight="1">
      <c r="C603" s="3"/>
      <c r="D603" s="3"/>
      <c r="E603" s="3"/>
      <c r="F603" s="86"/>
    </row>
    <row r="604" spans="3:6" ht="21" customHeight="1">
      <c r="C604" s="3"/>
      <c r="D604" s="3"/>
      <c r="E604" s="3"/>
      <c r="F604" s="86"/>
    </row>
    <row r="605" spans="3:6" ht="21" customHeight="1">
      <c r="C605" s="3"/>
      <c r="D605" s="3"/>
      <c r="E605" s="3"/>
      <c r="F605" s="86"/>
    </row>
    <row r="606" spans="3:6" ht="21" customHeight="1">
      <c r="C606" s="3"/>
      <c r="D606" s="3"/>
      <c r="E606" s="3"/>
      <c r="F606" s="86"/>
    </row>
    <row r="607" spans="3:6" ht="21" customHeight="1">
      <c r="C607" s="3"/>
      <c r="D607" s="3"/>
      <c r="E607" s="3"/>
      <c r="F607" s="86"/>
    </row>
    <row r="608" spans="3:6" ht="21" customHeight="1">
      <c r="C608" s="3"/>
      <c r="D608" s="3"/>
      <c r="E608" s="3"/>
      <c r="F608" s="86"/>
    </row>
    <row r="609" spans="3:6" ht="21" customHeight="1">
      <c r="C609" s="3"/>
      <c r="D609" s="3"/>
      <c r="E609" s="3"/>
      <c r="F609" s="86"/>
    </row>
    <row r="610" spans="3:6" ht="21" customHeight="1">
      <c r="C610" s="3"/>
      <c r="D610" s="3"/>
      <c r="E610" s="3"/>
      <c r="F610" s="86"/>
    </row>
    <row r="611" spans="3:6" ht="21" customHeight="1">
      <c r="C611" s="3"/>
      <c r="D611" s="3"/>
      <c r="E611" s="3"/>
      <c r="F611" s="86"/>
    </row>
    <row r="612" spans="3:6" ht="21" customHeight="1">
      <c r="C612" s="3"/>
      <c r="D612" s="3"/>
      <c r="E612" s="3"/>
      <c r="F612" s="86"/>
    </row>
    <row r="613" spans="3:6" ht="21" customHeight="1">
      <c r="C613" s="3"/>
      <c r="D613" s="3"/>
      <c r="E613" s="3"/>
      <c r="F613" s="86"/>
    </row>
    <row r="614" spans="3:6" ht="21" customHeight="1">
      <c r="C614" s="3"/>
      <c r="D614" s="3"/>
      <c r="E614" s="3"/>
      <c r="F614" s="86"/>
    </row>
    <row r="615" spans="3:6" ht="21" customHeight="1">
      <c r="C615" s="3"/>
      <c r="D615" s="3"/>
      <c r="E615" s="3"/>
      <c r="F615" s="86"/>
    </row>
    <row r="616" spans="3:6" ht="21" customHeight="1">
      <c r="C616" s="3"/>
      <c r="D616" s="3"/>
      <c r="E616" s="3"/>
      <c r="F616" s="86"/>
    </row>
    <row r="617" spans="3:6" ht="21" customHeight="1">
      <c r="C617" s="3"/>
      <c r="D617" s="3"/>
      <c r="E617" s="3"/>
      <c r="F617" s="86"/>
    </row>
    <row r="618" spans="3:6" ht="21" customHeight="1">
      <c r="C618" s="3"/>
      <c r="D618" s="3"/>
      <c r="E618" s="3"/>
      <c r="F618" s="86"/>
    </row>
    <row r="619" spans="3:6" ht="21" customHeight="1">
      <c r="C619" s="3"/>
      <c r="D619" s="3"/>
      <c r="E619" s="3"/>
      <c r="F619" s="86"/>
    </row>
    <row r="620" spans="3:6" ht="21" customHeight="1">
      <c r="C620" s="3"/>
      <c r="D620" s="3"/>
      <c r="E620" s="3"/>
      <c r="F620" s="86"/>
    </row>
    <row r="621" spans="3:6" ht="21" customHeight="1">
      <c r="C621" s="3"/>
      <c r="D621" s="3"/>
      <c r="E621" s="3"/>
      <c r="F621" s="86"/>
    </row>
    <row r="622" spans="3:6" ht="21" customHeight="1">
      <c r="C622" s="3"/>
      <c r="D622" s="3"/>
      <c r="E622" s="3"/>
      <c r="F622" s="86"/>
    </row>
    <row r="623" spans="3:6" ht="21" customHeight="1">
      <c r="C623" s="3"/>
      <c r="D623" s="3"/>
      <c r="E623" s="3"/>
      <c r="F623" s="86"/>
    </row>
    <row r="624" spans="3:6" ht="21" customHeight="1">
      <c r="C624" s="3"/>
      <c r="D624" s="3"/>
      <c r="E624" s="3"/>
      <c r="F624" s="86"/>
    </row>
    <row r="625" spans="3:6" ht="21" customHeight="1">
      <c r="C625" s="3"/>
      <c r="D625" s="3"/>
      <c r="E625" s="3"/>
      <c r="F625" s="86"/>
    </row>
    <row r="626" spans="3:6" ht="21" customHeight="1">
      <c r="C626" s="3"/>
      <c r="D626" s="3"/>
      <c r="E626" s="3"/>
      <c r="F626" s="86"/>
    </row>
    <row r="627" spans="3:6" ht="21" customHeight="1">
      <c r="C627" s="3"/>
      <c r="D627" s="3"/>
      <c r="E627" s="3"/>
      <c r="F627" s="86"/>
    </row>
    <row r="628" spans="3:6" ht="21" customHeight="1">
      <c r="C628" s="3"/>
      <c r="D628" s="3"/>
      <c r="E628" s="3"/>
      <c r="F628" s="86"/>
    </row>
    <row r="629" spans="3:6" ht="21" customHeight="1">
      <c r="C629" s="3"/>
      <c r="D629" s="3"/>
      <c r="E629" s="3"/>
      <c r="F629" s="86"/>
    </row>
    <row r="630" spans="3:6" ht="21" customHeight="1">
      <c r="C630" s="3"/>
      <c r="D630" s="3"/>
      <c r="E630" s="3"/>
      <c r="F630" s="86"/>
    </row>
    <row r="631" spans="3:6" ht="21" customHeight="1">
      <c r="C631" s="3"/>
      <c r="D631" s="3"/>
      <c r="E631" s="3"/>
      <c r="F631" s="86"/>
    </row>
    <row r="632" spans="3:6" ht="21" customHeight="1">
      <c r="C632" s="3"/>
      <c r="D632" s="3"/>
      <c r="E632" s="3"/>
      <c r="F632" s="86"/>
    </row>
    <row r="633" spans="3:6" ht="21" customHeight="1">
      <c r="C633" s="3"/>
      <c r="D633" s="3"/>
      <c r="E633" s="3"/>
      <c r="F633" s="86"/>
    </row>
    <row r="634" spans="3:6" ht="21" customHeight="1">
      <c r="C634" s="3"/>
      <c r="D634" s="3"/>
      <c r="E634" s="3"/>
      <c r="F634" s="86"/>
    </row>
    <row r="635" spans="3:6" ht="21" customHeight="1">
      <c r="C635" s="3"/>
      <c r="D635" s="3"/>
      <c r="E635" s="3"/>
      <c r="F635" s="86"/>
    </row>
    <row r="636" spans="3:6" ht="21" customHeight="1">
      <c r="C636" s="3"/>
      <c r="D636" s="3"/>
      <c r="E636" s="3"/>
      <c r="F636" s="86"/>
    </row>
    <row r="637" spans="3:6" ht="21" customHeight="1">
      <c r="C637" s="3"/>
      <c r="D637" s="3"/>
      <c r="E637" s="3"/>
      <c r="F637" s="86"/>
    </row>
    <row r="638" spans="3:6" ht="21" customHeight="1">
      <c r="C638" s="3"/>
      <c r="D638" s="3"/>
      <c r="E638" s="3"/>
      <c r="F638" s="86"/>
    </row>
    <row r="639" spans="3:6" ht="21" customHeight="1">
      <c r="C639" s="3"/>
      <c r="D639" s="3"/>
      <c r="E639" s="3"/>
      <c r="F639" s="86"/>
    </row>
    <row r="640" spans="3:6" ht="21" customHeight="1">
      <c r="C640" s="3"/>
      <c r="D640" s="3"/>
      <c r="E640" s="3"/>
      <c r="F640" s="86"/>
    </row>
    <row r="641" spans="3:6" ht="21" customHeight="1">
      <c r="C641" s="3"/>
      <c r="D641" s="3"/>
      <c r="E641" s="3"/>
      <c r="F641" s="86"/>
    </row>
    <row r="642" spans="3:6" ht="21" customHeight="1">
      <c r="C642" s="3"/>
      <c r="D642" s="3"/>
      <c r="E642" s="3"/>
      <c r="F642" s="86"/>
    </row>
    <row r="643" spans="3:6" ht="21" customHeight="1">
      <c r="C643" s="3"/>
      <c r="D643" s="3"/>
      <c r="E643" s="3"/>
      <c r="F643" s="86"/>
    </row>
    <row r="644" spans="3:6" ht="21" customHeight="1">
      <c r="C644" s="3"/>
      <c r="D644" s="3"/>
      <c r="E644" s="3"/>
      <c r="F644" s="86"/>
    </row>
    <row r="645" spans="3:6" ht="21" customHeight="1">
      <c r="C645" s="3"/>
      <c r="D645" s="3"/>
      <c r="E645" s="3"/>
      <c r="F645" s="86"/>
    </row>
    <row r="646" spans="3:6" ht="21" customHeight="1">
      <c r="C646" s="3"/>
      <c r="D646" s="3"/>
      <c r="E646" s="3"/>
      <c r="F646" s="86"/>
    </row>
    <row r="647" spans="3:6" ht="21" customHeight="1">
      <c r="C647" s="3"/>
      <c r="D647" s="3"/>
      <c r="E647" s="3"/>
      <c r="F647" s="86"/>
    </row>
    <row r="648" spans="3:6" ht="21" customHeight="1">
      <c r="C648" s="3"/>
      <c r="D648" s="3"/>
      <c r="E648" s="3"/>
      <c r="F648" s="86"/>
    </row>
    <row r="649" spans="3:6" ht="21" customHeight="1">
      <c r="C649" s="3"/>
      <c r="D649" s="3"/>
      <c r="E649" s="3"/>
      <c r="F649" s="86"/>
    </row>
    <row r="650" spans="3:6" ht="21" customHeight="1">
      <c r="C650" s="3"/>
      <c r="D650" s="3"/>
      <c r="E650" s="3"/>
      <c r="F650" s="86"/>
    </row>
    <row r="651" spans="3:6" ht="21" customHeight="1">
      <c r="C651" s="3"/>
      <c r="D651" s="3"/>
      <c r="E651" s="3"/>
      <c r="F651" s="86"/>
    </row>
    <row r="652" spans="3:6" ht="21" customHeight="1">
      <c r="C652" s="3"/>
      <c r="D652" s="3"/>
      <c r="E652" s="3"/>
      <c r="F652" s="86"/>
    </row>
    <row r="653" spans="3:6" ht="21" customHeight="1">
      <c r="C653" s="3"/>
      <c r="D653" s="3"/>
      <c r="E653" s="3"/>
      <c r="F653" s="86"/>
    </row>
    <row r="654" spans="3:6" ht="21" customHeight="1">
      <c r="C654" s="3"/>
      <c r="D654" s="3"/>
      <c r="E654" s="3"/>
      <c r="F654" s="86"/>
    </row>
    <row r="655" spans="3:6" ht="21" customHeight="1">
      <c r="C655" s="3"/>
      <c r="D655" s="3"/>
      <c r="E655" s="3"/>
      <c r="F655" s="86"/>
    </row>
    <row r="656" spans="3:6" ht="21" customHeight="1">
      <c r="C656" s="3"/>
      <c r="D656" s="3"/>
      <c r="E656" s="3"/>
      <c r="F656" s="86"/>
    </row>
    <row r="657" spans="3:6" ht="21" customHeight="1">
      <c r="C657" s="3"/>
      <c r="D657" s="3"/>
      <c r="E657" s="3"/>
      <c r="F657" s="86"/>
    </row>
    <row r="658" spans="3:6" ht="21" customHeight="1">
      <c r="C658" s="3"/>
      <c r="D658" s="3"/>
      <c r="E658" s="3"/>
      <c r="F658" s="86"/>
    </row>
    <row r="659" spans="3:6" ht="21" customHeight="1">
      <c r="C659" s="3"/>
      <c r="D659" s="3"/>
      <c r="E659" s="3"/>
      <c r="F659" s="86"/>
    </row>
    <row r="660" spans="3:6" ht="21" customHeight="1">
      <c r="C660" s="3"/>
      <c r="D660" s="3"/>
      <c r="E660" s="3"/>
      <c r="F660" s="86"/>
    </row>
    <row r="661" spans="3:6" ht="21" customHeight="1">
      <c r="C661" s="3"/>
      <c r="D661" s="3"/>
      <c r="E661" s="3"/>
      <c r="F661" s="86"/>
    </row>
    <row r="662" spans="3:6" ht="21" customHeight="1">
      <c r="C662" s="3"/>
      <c r="D662" s="3"/>
      <c r="E662" s="3"/>
      <c r="F662" s="86"/>
    </row>
    <row r="663" spans="3:6" ht="21" customHeight="1">
      <c r="C663" s="3"/>
      <c r="D663" s="3"/>
      <c r="E663" s="3"/>
      <c r="F663" s="86"/>
    </row>
    <row r="664" spans="3:6" ht="21" customHeight="1">
      <c r="C664" s="3"/>
      <c r="D664" s="3"/>
      <c r="E664" s="3"/>
      <c r="F664" s="86"/>
    </row>
    <row r="665" spans="3:6" ht="21" customHeight="1">
      <c r="C665" s="3"/>
      <c r="D665" s="3"/>
      <c r="E665" s="3"/>
      <c r="F665" s="86"/>
    </row>
    <row r="666" spans="3:6" ht="21" customHeight="1">
      <c r="C666" s="3"/>
      <c r="D666" s="3"/>
      <c r="E666" s="3"/>
      <c r="F666" s="86"/>
    </row>
    <row r="667" spans="3:6" ht="21" customHeight="1">
      <c r="C667" s="3"/>
      <c r="D667" s="3"/>
      <c r="E667" s="3"/>
      <c r="F667" s="86"/>
    </row>
    <row r="668" spans="3:6" ht="21" customHeight="1">
      <c r="C668" s="3"/>
      <c r="D668" s="3"/>
      <c r="E668" s="3"/>
      <c r="F668" s="86"/>
    </row>
    <row r="669" spans="3:6" ht="21" customHeight="1">
      <c r="C669" s="3"/>
      <c r="D669" s="3"/>
      <c r="E669" s="3"/>
      <c r="F669" s="86"/>
    </row>
    <row r="670" spans="3:6" ht="21" customHeight="1">
      <c r="C670" s="3"/>
      <c r="D670" s="3"/>
      <c r="E670" s="3"/>
      <c r="F670" s="86"/>
    </row>
    <row r="671" spans="3:6" ht="21" customHeight="1">
      <c r="C671" s="3"/>
      <c r="D671" s="3"/>
      <c r="E671" s="3"/>
      <c r="F671" s="86"/>
    </row>
    <row r="672" spans="3:6" ht="21" customHeight="1">
      <c r="C672" s="3"/>
      <c r="D672" s="3"/>
      <c r="E672" s="3"/>
      <c r="F672" s="86"/>
    </row>
    <row r="673" spans="3:6" ht="21" customHeight="1">
      <c r="C673" s="3"/>
      <c r="D673" s="3"/>
      <c r="E673" s="3"/>
      <c r="F673" s="86"/>
    </row>
    <row r="674" spans="3:6" ht="21" customHeight="1">
      <c r="C674" s="3"/>
      <c r="D674" s="3"/>
      <c r="E674" s="3"/>
      <c r="F674" s="86"/>
    </row>
    <row r="675" spans="3:6" ht="21" customHeight="1">
      <c r="C675" s="3"/>
      <c r="D675" s="3"/>
      <c r="E675" s="3"/>
      <c r="F675" s="86"/>
    </row>
    <row r="676" spans="3:6" ht="21" customHeight="1">
      <c r="C676" s="3"/>
      <c r="D676" s="3"/>
      <c r="E676" s="3"/>
      <c r="F676" s="86"/>
    </row>
    <row r="677" spans="3:6" ht="21" customHeight="1">
      <c r="C677" s="3"/>
      <c r="D677" s="3"/>
      <c r="E677" s="3"/>
      <c r="F677" s="86"/>
    </row>
    <row r="678" spans="3:6" ht="21" customHeight="1">
      <c r="C678" s="3"/>
      <c r="D678" s="3"/>
      <c r="E678" s="3"/>
      <c r="F678" s="86"/>
    </row>
    <row r="679" spans="3:6" ht="21" customHeight="1">
      <c r="C679" s="3"/>
      <c r="D679" s="3"/>
      <c r="E679" s="3"/>
      <c r="F679" s="86"/>
    </row>
    <row r="680" spans="3:6" ht="21" customHeight="1">
      <c r="C680" s="3"/>
      <c r="D680" s="3"/>
      <c r="E680" s="3"/>
      <c r="F680" s="86"/>
    </row>
    <row r="681" spans="3:6" ht="21" customHeight="1">
      <c r="C681" s="3"/>
      <c r="D681" s="3"/>
      <c r="E681" s="3"/>
      <c r="F681" s="86"/>
    </row>
    <row r="682" spans="3:6" ht="21" customHeight="1">
      <c r="C682" s="3"/>
      <c r="D682" s="3"/>
      <c r="E682" s="3"/>
      <c r="F682" s="86"/>
    </row>
    <row r="683" spans="3:6" ht="21" customHeight="1">
      <c r="C683" s="3"/>
      <c r="D683" s="3"/>
      <c r="E683" s="3"/>
      <c r="F683" s="86"/>
    </row>
    <row r="684" spans="3:6" ht="21" customHeight="1">
      <c r="C684" s="3"/>
      <c r="D684" s="3"/>
      <c r="E684" s="3"/>
      <c r="F684" s="86"/>
    </row>
    <row r="685" spans="3:6" ht="21" customHeight="1">
      <c r="C685" s="3"/>
      <c r="D685" s="3"/>
      <c r="E685" s="3"/>
      <c r="F685" s="86"/>
    </row>
    <row r="686" spans="3:6" ht="21" customHeight="1">
      <c r="C686" s="3"/>
      <c r="D686" s="3"/>
      <c r="E686" s="3"/>
      <c r="F686" s="86"/>
    </row>
    <row r="687" spans="3:6" ht="21" customHeight="1">
      <c r="C687" s="3"/>
      <c r="D687" s="3"/>
      <c r="E687" s="3"/>
      <c r="F687" s="86"/>
    </row>
    <row r="688" spans="3:6" ht="21" customHeight="1">
      <c r="C688" s="3"/>
      <c r="D688" s="3"/>
      <c r="E688" s="3"/>
      <c r="F688" s="86"/>
    </row>
    <row r="689" spans="3:6" ht="21" customHeight="1">
      <c r="C689" s="3"/>
      <c r="D689" s="3"/>
      <c r="E689" s="3"/>
      <c r="F689" s="86"/>
    </row>
    <row r="690" spans="3:6" ht="21" customHeight="1">
      <c r="C690" s="3"/>
      <c r="D690" s="3"/>
      <c r="E690" s="3"/>
      <c r="F690" s="86"/>
    </row>
    <row r="691" spans="3:6" ht="21" customHeight="1">
      <c r="C691" s="3"/>
      <c r="D691" s="3"/>
      <c r="E691" s="3"/>
      <c r="F691" s="86"/>
    </row>
    <row r="692" spans="3:6" ht="21" customHeight="1">
      <c r="C692" s="3"/>
      <c r="D692" s="3"/>
      <c r="E692" s="3"/>
      <c r="F692" s="86"/>
    </row>
    <row r="693" spans="3:6" ht="21" customHeight="1">
      <c r="C693" s="3"/>
      <c r="D693" s="3"/>
      <c r="E693" s="3"/>
      <c r="F693" s="86"/>
    </row>
    <row r="694" spans="3:6" ht="21" customHeight="1">
      <c r="C694" s="3"/>
      <c r="D694" s="3"/>
      <c r="E694" s="3"/>
      <c r="F694" s="86"/>
    </row>
    <row r="695" spans="3:6" ht="21" customHeight="1">
      <c r="C695" s="3"/>
      <c r="D695" s="3"/>
      <c r="E695" s="3"/>
      <c r="F695" s="86"/>
    </row>
    <row r="696" spans="3:6" ht="21" customHeight="1">
      <c r="C696" s="3"/>
      <c r="D696" s="3"/>
      <c r="E696" s="3"/>
      <c r="F696" s="86"/>
    </row>
    <row r="697" spans="3:6" ht="21" customHeight="1">
      <c r="C697" s="3"/>
      <c r="D697" s="3"/>
      <c r="E697" s="3"/>
      <c r="F697" s="86"/>
    </row>
    <row r="698" spans="3:6" ht="21" customHeight="1">
      <c r="C698" s="3"/>
      <c r="D698" s="3"/>
      <c r="E698" s="3"/>
      <c r="F698" s="86"/>
    </row>
    <row r="699" spans="3:6" ht="21" customHeight="1">
      <c r="C699" s="3"/>
      <c r="D699" s="3"/>
      <c r="E699" s="3"/>
      <c r="F699" s="86"/>
    </row>
    <row r="700" spans="3:6" ht="21" customHeight="1">
      <c r="C700" s="3"/>
      <c r="D700" s="3"/>
      <c r="E700" s="3"/>
      <c r="F700" s="86"/>
    </row>
    <row r="701" spans="3:6" ht="21" customHeight="1">
      <c r="C701" s="3"/>
      <c r="D701" s="3"/>
      <c r="E701" s="3"/>
      <c r="F701" s="86"/>
    </row>
    <row r="702" spans="3:6" ht="21" customHeight="1">
      <c r="C702" s="3"/>
      <c r="D702" s="3"/>
      <c r="E702" s="3"/>
      <c r="F702" s="86"/>
    </row>
    <row r="703" spans="3:6" ht="21" customHeight="1">
      <c r="C703" s="3"/>
      <c r="D703" s="3"/>
      <c r="E703" s="3"/>
      <c r="F703" s="86"/>
    </row>
    <row r="704" spans="3:6" ht="21" customHeight="1">
      <c r="C704" s="3"/>
      <c r="D704" s="3"/>
      <c r="E704" s="3"/>
      <c r="F704" s="86"/>
    </row>
    <row r="705" spans="3:6" ht="21" customHeight="1">
      <c r="C705" s="3"/>
      <c r="D705" s="3"/>
      <c r="E705" s="3"/>
      <c r="F705" s="86"/>
    </row>
    <row r="706" spans="3:6" ht="21" customHeight="1">
      <c r="C706" s="3"/>
      <c r="D706" s="3"/>
      <c r="E706" s="3"/>
      <c r="F706" s="86"/>
    </row>
    <row r="707" spans="3:6" ht="21" customHeight="1">
      <c r="C707" s="3"/>
      <c r="D707" s="3"/>
      <c r="E707" s="3"/>
      <c r="F707" s="86"/>
    </row>
    <row r="708" spans="3:6" ht="21" customHeight="1">
      <c r="C708" s="3"/>
      <c r="D708" s="3"/>
      <c r="E708" s="3"/>
      <c r="F708" s="86"/>
    </row>
    <row r="709" spans="3:6" ht="21" customHeight="1">
      <c r="C709" s="3"/>
      <c r="D709" s="3"/>
      <c r="E709" s="3"/>
      <c r="F709" s="86"/>
    </row>
    <row r="710" spans="3:6" ht="21" customHeight="1">
      <c r="C710" s="3"/>
      <c r="D710" s="3"/>
      <c r="E710" s="3"/>
      <c r="F710" s="86"/>
    </row>
    <row r="711" spans="3:6" ht="21" customHeight="1">
      <c r="C711" s="3"/>
      <c r="D711" s="3"/>
      <c r="E711" s="3"/>
      <c r="F711" s="86"/>
    </row>
    <row r="712" spans="3:6" ht="21" customHeight="1">
      <c r="C712" s="3"/>
      <c r="D712" s="3"/>
      <c r="E712" s="3"/>
      <c r="F712" s="86"/>
    </row>
    <row r="713" spans="3:6" ht="21" customHeight="1">
      <c r="C713" s="3"/>
      <c r="D713" s="3"/>
      <c r="E713" s="3"/>
      <c r="F713" s="86"/>
    </row>
    <row r="714" spans="3:6" ht="21" customHeight="1">
      <c r="C714" s="3"/>
      <c r="D714" s="3"/>
      <c r="E714" s="3"/>
      <c r="F714" s="86"/>
    </row>
    <row r="715" spans="3:6" ht="21" customHeight="1">
      <c r="C715" s="3"/>
      <c r="D715" s="3"/>
      <c r="E715" s="3"/>
      <c r="F715" s="86"/>
    </row>
    <row r="716" spans="3:6" ht="21" customHeight="1">
      <c r="C716" s="3"/>
      <c r="D716" s="3"/>
      <c r="E716" s="3"/>
      <c r="F716" s="86"/>
    </row>
    <row r="717" spans="3:6" ht="21" customHeight="1">
      <c r="C717" s="3"/>
      <c r="D717" s="3"/>
      <c r="E717" s="3"/>
      <c r="F717" s="86"/>
    </row>
    <row r="718" spans="3:6" ht="21" customHeight="1">
      <c r="C718" s="3"/>
      <c r="D718" s="3"/>
      <c r="E718" s="3"/>
      <c r="F718" s="86"/>
    </row>
    <row r="719" spans="3:6" ht="21" customHeight="1">
      <c r="C719" s="3"/>
      <c r="D719" s="3"/>
      <c r="E719" s="3"/>
      <c r="F719" s="86"/>
    </row>
    <row r="720" spans="3:6" ht="21" customHeight="1">
      <c r="C720" s="3"/>
      <c r="D720" s="3"/>
      <c r="E720" s="3"/>
      <c r="F720" s="86"/>
    </row>
    <row r="721" spans="3:6" ht="21" customHeight="1">
      <c r="C721" s="3"/>
      <c r="D721" s="3"/>
      <c r="E721" s="3"/>
      <c r="F721" s="86"/>
    </row>
    <row r="722" spans="3:6" ht="21" customHeight="1">
      <c r="C722" s="3"/>
      <c r="D722" s="3"/>
      <c r="E722" s="3"/>
      <c r="F722" s="86"/>
    </row>
    <row r="723" spans="3:6" ht="21" customHeight="1">
      <c r="C723" s="3"/>
      <c r="D723" s="3"/>
      <c r="E723" s="3"/>
      <c r="F723" s="86"/>
    </row>
    <row r="724" spans="3:6" ht="21" customHeight="1">
      <c r="C724" s="3"/>
      <c r="D724" s="3"/>
      <c r="E724" s="3"/>
      <c r="F724" s="86"/>
    </row>
    <row r="725" spans="3:6" ht="21" customHeight="1">
      <c r="C725" s="3"/>
      <c r="D725" s="3"/>
      <c r="E725" s="3"/>
      <c r="F725" s="86"/>
    </row>
    <row r="726" spans="3:6" ht="21" customHeight="1">
      <c r="C726" s="3"/>
      <c r="D726" s="3"/>
      <c r="E726" s="3"/>
      <c r="F726" s="86"/>
    </row>
    <row r="727" spans="3:6" ht="21" customHeight="1">
      <c r="C727" s="3"/>
      <c r="D727" s="3"/>
      <c r="E727" s="3"/>
      <c r="F727" s="86"/>
    </row>
    <row r="728" spans="3:6" ht="21" customHeight="1">
      <c r="C728" s="3"/>
      <c r="D728" s="3"/>
      <c r="E728" s="3"/>
      <c r="F728" s="86"/>
    </row>
    <row r="729" spans="3:6" ht="21" customHeight="1">
      <c r="C729" s="3"/>
      <c r="D729" s="3"/>
      <c r="E729" s="3"/>
      <c r="F729" s="86"/>
    </row>
    <row r="730" spans="3:6" ht="21" customHeight="1">
      <c r="C730" s="3"/>
      <c r="D730" s="3"/>
      <c r="E730" s="3"/>
      <c r="F730" s="86"/>
    </row>
    <row r="731" spans="3:6" ht="21" customHeight="1">
      <c r="C731" s="3"/>
      <c r="D731" s="3"/>
      <c r="E731" s="3"/>
      <c r="F731" s="86"/>
    </row>
    <row r="732" spans="3:6" ht="21" customHeight="1">
      <c r="C732" s="3"/>
      <c r="D732" s="3"/>
      <c r="E732" s="3"/>
      <c r="F732" s="86"/>
    </row>
    <row r="733" spans="3:6" ht="21" customHeight="1">
      <c r="C733" s="3"/>
      <c r="D733" s="3"/>
      <c r="E733" s="3"/>
      <c r="F733" s="86"/>
    </row>
    <row r="734" spans="3:6" ht="21" customHeight="1">
      <c r="C734" s="3"/>
      <c r="D734" s="3"/>
      <c r="E734" s="3"/>
      <c r="F734" s="86"/>
    </row>
    <row r="735" spans="3:6" ht="21" customHeight="1">
      <c r="C735" s="3"/>
      <c r="D735" s="3"/>
      <c r="E735" s="3"/>
      <c r="F735" s="86"/>
    </row>
    <row r="736" spans="3:6" ht="21" customHeight="1">
      <c r="C736" s="3"/>
      <c r="D736" s="3"/>
      <c r="E736" s="3"/>
      <c r="F736" s="86"/>
    </row>
    <row r="737" spans="3:6" ht="21" customHeight="1">
      <c r="C737" s="3"/>
      <c r="D737" s="3"/>
      <c r="E737" s="3"/>
      <c r="F737" s="86"/>
    </row>
    <row r="738" spans="3:6" ht="21" customHeight="1">
      <c r="C738" s="3"/>
      <c r="D738" s="3"/>
      <c r="E738" s="3"/>
      <c r="F738" s="86"/>
    </row>
    <row r="739" spans="3:6" ht="21" customHeight="1">
      <c r="C739" s="3"/>
      <c r="D739" s="3"/>
      <c r="E739" s="3"/>
      <c r="F739" s="86"/>
    </row>
    <row r="740" spans="3:6" ht="21" customHeight="1">
      <c r="C740" s="3"/>
      <c r="D740" s="3"/>
      <c r="E740" s="3"/>
      <c r="F740" s="86"/>
    </row>
    <row r="741" spans="3:6" ht="21" customHeight="1">
      <c r="C741" s="3"/>
      <c r="D741" s="3"/>
      <c r="E741" s="3"/>
      <c r="F741" s="86"/>
    </row>
    <row r="742" spans="3:6" ht="21" customHeight="1">
      <c r="C742" s="3"/>
      <c r="D742" s="3"/>
      <c r="E742" s="3"/>
      <c r="F742" s="86"/>
    </row>
    <row r="743" spans="3:6" ht="21" customHeight="1">
      <c r="C743" s="3"/>
      <c r="D743" s="3"/>
      <c r="E743" s="3"/>
      <c r="F743" s="86"/>
    </row>
    <row r="744" spans="3:6" ht="21" customHeight="1">
      <c r="C744" s="3"/>
      <c r="D744" s="3"/>
      <c r="E744" s="3"/>
      <c r="F744" s="86"/>
    </row>
    <row r="745" spans="3:6" ht="21" customHeight="1">
      <c r="C745" s="3"/>
      <c r="D745" s="3"/>
      <c r="E745" s="3"/>
      <c r="F745" s="86"/>
    </row>
    <row r="746" spans="3:6" ht="21" customHeight="1">
      <c r="C746" s="3"/>
      <c r="D746" s="3"/>
      <c r="E746" s="3"/>
      <c r="F746" s="86"/>
    </row>
    <row r="747" spans="3:6" ht="21" customHeight="1">
      <c r="C747" s="3"/>
      <c r="D747" s="3"/>
      <c r="E747" s="3"/>
      <c r="F747" s="86"/>
    </row>
    <row r="748" spans="3:6" ht="21" customHeight="1">
      <c r="C748" s="3"/>
      <c r="D748" s="3"/>
      <c r="E748" s="3"/>
      <c r="F748" s="86"/>
    </row>
    <row r="749" spans="3:6" ht="21" customHeight="1">
      <c r="C749" s="3"/>
      <c r="D749" s="3"/>
      <c r="E749" s="3"/>
      <c r="F749" s="86"/>
    </row>
    <row r="750" spans="3:6" ht="21" customHeight="1">
      <c r="C750" s="3"/>
      <c r="D750" s="3"/>
      <c r="E750" s="3"/>
      <c r="F750" s="86"/>
    </row>
    <row r="751" spans="3:6" ht="21" customHeight="1">
      <c r="C751" s="3"/>
      <c r="D751" s="3"/>
      <c r="E751" s="3"/>
      <c r="F751" s="86"/>
    </row>
    <row r="752" spans="3:6" ht="21" customHeight="1">
      <c r="C752" s="3"/>
      <c r="D752" s="3"/>
      <c r="E752" s="3"/>
      <c r="F752" s="86"/>
    </row>
    <row r="753" spans="3:6" ht="21" customHeight="1">
      <c r="C753" s="3"/>
      <c r="D753" s="3"/>
      <c r="E753" s="3"/>
      <c r="F753" s="86"/>
    </row>
    <row r="754" spans="3:6" ht="21" customHeight="1">
      <c r="C754" s="3"/>
      <c r="D754" s="3"/>
      <c r="E754" s="3"/>
      <c r="F754" s="86"/>
    </row>
    <row r="755" spans="3:6" ht="21" customHeight="1">
      <c r="C755" s="3"/>
      <c r="D755" s="3"/>
      <c r="E755" s="3"/>
      <c r="F755" s="86"/>
    </row>
    <row r="756" spans="3:6" ht="21" customHeight="1">
      <c r="C756" s="3"/>
      <c r="D756" s="3"/>
      <c r="E756" s="3"/>
      <c r="F756" s="86"/>
    </row>
    <row r="757" spans="3:6" ht="21" customHeight="1">
      <c r="C757" s="3"/>
      <c r="D757" s="3"/>
      <c r="E757" s="3"/>
      <c r="F757" s="86"/>
    </row>
    <row r="758" spans="3:6" ht="21" customHeight="1">
      <c r="C758" s="3"/>
      <c r="D758" s="3"/>
      <c r="E758" s="3"/>
      <c r="F758" s="86"/>
    </row>
    <row r="759" spans="3:6" ht="21" customHeight="1">
      <c r="C759" s="3"/>
      <c r="D759" s="3"/>
      <c r="E759" s="3"/>
      <c r="F759" s="86"/>
    </row>
    <row r="760" spans="3:6" ht="21" customHeight="1">
      <c r="C760" s="3"/>
      <c r="D760" s="3"/>
      <c r="E760" s="3"/>
      <c r="F760" s="86"/>
    </row>
    <row r="761" spans="3:6" ht="21" customHeight="1">
      <c r="C761" s="3"/>
      <c r="D761" s="3"/>
      <c r="E761" s="3"/>
      <c r="F761" s="86"/>
    </row>
    <row r="762" spans="3:6" ht="21" customHeight="1">
      <c r="C762" s="3"/>
      <c r="D762" s="3"/>
      <c r="E762" s="3"/>
      <c r="F762" s="86"/>
    </row>
    <row r="763" spans="3:6" ht="21" customHeight="1">
      <c r="C763" s="3"/>
      <c r="D763" s="3"/>
      <c r="E763" s="3"/>
      <c r="F763" s="86"/>
    </row>
    <row r="764" spans="3:6" ht="21" customHeight="1">
      <c r="C764" s="3"/>
      <c r="D764" s="3"/>
      <c r="E764" s="3"/>
      <c r="F764" s="86"/>
    </row>
    <row r="765" spans="3:6" ht="21" customHeight="1">
      <c r="C765" s="3"/>
      <c r="D765" s="3"/>
      <c r="E765" s="3"/>
      <c r="F765" s="86"/>
    </row>
    <row r="766" spans="3:6" ht="21" customHeight="1">
      <c r="C766" s="3"/>
      <c r="D766" s="3"/>
      <c r="E766" s="3"/>
      <c r="F766" s="86"/>
    </row>
    <row r="767" spans="3:6" ht="21" customHeight="1">
      <c r="C767" s="3"/>
      <c r="D767" s="3"/>
      <c r="E767" s="3"/>
      <c r="F767" s="86"/>
    </row>
    <row r="768" spans="3:6" ht="21" customHeight="1">
      <c r="C768" s="3"/>
      <c r="D768" s="3"/>
      <c r="E768" s="3"/>
      <c r="F768" s="86"/>
    </row>
    <row r="769" spans="3:6" ht="21" customHeight="1">
      <c r="C769" s="3"/>
      <c r="D769" s="3"/>
      <c r="E769" s="3"/>
      <c r="F769" s="86"/>
    </row>
    <row r="770" spans="3:6" ht="21" customHeight="1">
      <c r="C770" s="3"/>
      <c r="D770" s="3"/>
      <c r="E770" s="3"/>
      <c r="F770" s="86"/>
    </row>
    <row r="771" spans="3:6" ht="21" customHeight="1">
      <c r="C771" s="3"/>
      <c r="D771" s="3"/>
      <c r="E771" s="3"/>
      <c r="F771" s="86"/>
    </row>
    <row r="772" spans="3:6" ht="21" customHeight="1">
      <c r="C772" s="3"/>
      <c r="D772" s="3"/>
      <c r="E772" s="3"/>
      <c r="F772" s="86"/>
    </row>
    <row r="773" spans="3:6" ht="21" customHeight="1">
      <c r="C773" s="3"/>
      <c r="D773" s="3"/>
      <c r="E773" s="3"/>
      <c r="F773" s="86"/>
    </row>
    <row r="774" spans="3:6" ht="21" customHeight="1">
      <c r="C774" s="3"/>
      <c r="D774" s="3"/>
      <c r="E774" s="3"/>
      <c r="F774" s="86"/>
    </row>
    <row r="775" spans="3:6" ht="21" customHeight="1">
      <c r="C775" s="3"/>
      <c r="D775" s="3"/>
      <c r="E775" s="3"/>
      <c r="F775" s="86"/>
    </row>
    <row r="776" spans="3:6" ht="21" customHeight="1">
      <c r="C776" s="3"/>
      <c r="D776" s="3"/>
      <c r="E776" s="3"/>
      <c r="F776" s="86"/>
    </row>
    <row r="777" spans="3:6" ht="21" customHeight="1">
      <c r="C777" s="3"/>
      <c r="D777" s="3"/>
      <c r="E777" s="3"/>
      <c r="F777" s="86"/>
    </row>
    <row r="778" spans="3:6" ht="21" customHeight="1">
      <c r="C778" s="3"/>
      <c r="D778" s="3"/>
      <c r="E778" s="3"/>
      <c r="F778" s="86"/>
    </row>
    <row r="779" spans="3:6" ht="21" customHeight="1">
      <c r="C779" s="3"/>
      <c r="D779" s="3"/>
      <c r="E779" s="3"/>
      <c r="F779" s="86"/>
    </row>
    <row r="780" spans="3:6" ht="21" customHeight="1">
      <c r="C780" s="3"/>
      <c r="D780" s="3"/>
      <c r="E780" s="3"/>
      <c r="F780" s="86"/>
    </row>
    <row r="781" spans="3:6" ht="21" customHeight="1">
      <c r="C781" s="3"/>
      <c r="D781" s="3"/>
      <c r="E781" s="3"/>
      <c r="F781" s="86"/>
    </row>
    <row r="782" spans="3:6" ht="21" customHeight="1">
      <c r="C782" s="3"/>
      <c r="D782" s="3"/>
      <c r="E782" s="3"/>
      <c r="F782" s="86"/>
    </row>
    <row r="783" spans="3:6" ht="21" customHeight="1">
      <c r="C783" s="3"/>
      <c r="D783" s="3"/>
      <c r="E783" s="3"/>
      <c r="F783" s="86"/>
    </row>
    <row r="784" spans="3:6" ht="21" customHeight="1">
      <c r="C784" s="3"/>
      <c r="D784" s="3"/>
      <c r="E784" s="3"/>
      <c r="F784" s="86"/>
    </row>
    <row r="785" spans="3:6" ht="21" customHeight="1">
      <c r="C785" s="3"/>
      <c r="D785" s="3"/>
      <c r="E785" s="3"/>
      <c r="F785" s="86"/>
    </row>
    <row r="786" spans="3:6" ht="21" customHeight="1">
      <c r="C786" s="3"/>
      <c r="D786" s="3"/>
      <c r="E786" s="3"/>
      <c r="F786" s="86"/>
    </row>
    <row r="787" spans="3:6" ht="21" customHeight="1">
      <c r="C787" s="3"/>
      <c r="D787" s="3"/>
      <c r="E787" s="3"/>
      <c r="F787" s="86"/>
    </row>
    <row r="788" spans="3:6" ht="21" customHeight="1">
      <c r="C788" s="3"/>
      <c r="D788" s="3"/>
      <c r="E788" s="3"/>
      <c r="F788" s="86"/>
    </row>
    <row r="789" spans="3:6" ht="21" customHeight="1">
      <c r="C789" s="3"/>
      <c r="D789" s="3"/>
      <c r="E789" s="3"/>
      <c r="F789" s="86"/>
    </row>
    <row r="790" spans="3:6" ht="21" customHeight="1">
      <c r="C790" s="3"/>
      <c r="D790" s="3"/>
      <c r="E790" s="3"/>
      <c r="F790" s="86"/>
    </row>
    <row r="791" spans="3:6" ht="21" customHeight="1">
      <c r="C791" s="3"/>
      <c r="D791" s="3"/>
      <c r="E791" s="3"/>
      <c r="F791" s="86"/>
    </row>
    <row r="792" spans="3:6" ht="21" customHeight="1">
      <c r="C792" s="3"/>
      <c r="D792" s="3"/>
      <c r="E792" s="3"/>
      <c r="F792" s="86"/>
    </row>
    <row r="793" spans="3:6" ht="21" customHeight="1">
      <c r="C793" s="3"/>
      <c r="D793" s="3"/>
      <c r="E793" s="3"/>
      <c r="F793" s="86"/>
    </row>
    <row r="794" spans="3:6" ht="21" customHeight="1">
      <c r="C794" s="3"/>
      <c r="D794" s="3"/>
      <c r="E794" s="3"/>
      <c r="F794" s="86"/>
    </row>
    <row r="795" spans="3:6" ht="21" customHeight="1">
      <c r="C795" s="3"/>
      <c r="D795" s="3"/>
      <c r="E795" s="3"/>
      <c r="F795" s="86"/>
    </row>
    <row r="796" spans="3:6" ht="21" customHeight="1">
      <c r="C796" s="3"/>
      <c r="D796" s="3"/>
      <c r="E796" s="3"/>
      <c r="F796" s="86"/>
    </row>
    <row r="797" spans="3:6" ht="21" customHeight="1">
      <c r="C797" s="3"/>
      <c r="D797" s="3"/>
      <c r="E797" s="3"/>
      <c r="F797" s="86"/>
    </row>
    <row r="798" spans="3:6" ht="21" customHeight="1">
      <c r="C798" s="3"/>
      <c r="D798" s="3"/>
      <c r="E798" s="3"/>
      <c r="F798" s="86"/>
    </row>
    <row r="799" spans="3:6" ht="21" customHeight="1">
      <c r="C799" s="3"/>
      <c r="D799" s="3"/>
      <c r="E799" s="3"/>
      <c r="F799" s="86"/>
    </row>
    <row r="800" spans="3:6" ht="21" customHeight="1">
      <c r="C800" s="3"/>
      <c r="D800" s="3"/>
      <c r="E800" s="3"/>
      <c r="F800" s="86"/>
    </row>
    <row r="801" spans="3:6" ht="21" customHeight="1">
      <c r="C801" s="3"/>
      <c r="D801" s="3"/>
      <c r="E801" s="3"/>
      <c r="F801" s="86"/>
    </row>
    <row r="802" spans="3:6" ht="21" customHeight="1">
      <c r="C802" s="3"/>
      <c r="D802" s="3"/>
      <c r="E802" s="3"/>
      <c r="F802" s="86"/>
    </row>
    <row r="803" spans="3:6" ht="21" customHeight="1">
      <c r="C803" s="3"/>
      <c r="D803" s="3"/>
      <c r="E803" s="3"/>
      <c r="F803" s="86"/>
    </row>
    <row r="804" spans="3:6" ht="21" customHeight="1">
      <c r="C804" s="3"/>
      <c r="D804" s="3"/>
      <c r="E804" s="3"/>
      <c r="F804" s="86"/>
    </row>
    <row r="805" spans="3:6" ht="21" customHeight="1">
      <c r="C805" s="3"/>
      <c r="D805" s="3"/>
      <c r="E805" s="3"/>
      <c r="F805" s="86"/>
    </row>
    <row r="806" spans="3:6" ht="21" customHeight="1">
      <c r="C806" s="3"/>
      <c r="D806" s="3"/>
      <c r="E806" s="3"/>
      <c r="F806" s="86"/>
    </row>
    <row r="807" spans="3:6" ht="21" customHeight="1">
      <c r="C807" s="3"/>
      <c r="D807" s="3"/>
      <c r="E807" s="3"/>
      <c r="F807" s="86"/>
    </row>
    <row r="808" spans="3:6" ht="21" customHeight="1">
      <c r="C808" s="3"/>
      <c r="D808" s="3"/>
      <c r="E808" s="3"/>
      <c r="F808" s="86"/>
    </row>
    <row r="809" spans="3:6" ht="21" customHeight="1">
      <c r="C809" s="3"/>
      <c r="D809" s="3"/>
      <c r="E809" s="3"/>
      <c r="F809" s="86"/>
    </row>
    <row r="810" spans="3:6" ht="21" customHeight="1">
      <c r="C810" s="3"/>
      <c r="D810" s="3"/>
      <c r="E810" s="3"/>
      <c r="F810" s="86"/>
    </row>
    <row r="811" spans="3:6" ht="21" customHeight="1">
      <c r="C811" s="3"/>
      <c r="D811" s="3"/>
      <c r="E811" s="3"/>
      <c r="F811" s="86"/>
    </row>
    <row r="812" spans="3:6" ht="21" customHeight="1">
      <c r="C812" s="3"/>
      <c r="D812" s="3"/>
      <c r="E812" s="3"/>
      <c r="F812" s="86"/>
    </row>
    <row r="813" spans="3:6" ht="21" customHeight="1">
      <c r="C813" s="3"/>
      <c r="D813" s="3"/>
      <c r="E813" s="3"/>
      <c r="F813" s="86"/>
    </row>
    <row r="814" spans="3:6" ht="21" customHeight="1">
      <c r="C814" s="3"/>
      <c r="D814" s="3"/>
      <c r="E814" s="3"/>
      <c r="F814" s="86"/>
    </row>
    <row r="815" spans="3:6" ht="21" customHeight="1">
      <c r="C815" s="3"/>
      <c r="D815" s="3"/>
      <c r="E815" s="3"/>
      <c r="F815" s="86"/>
    </row>
    <row r="816" spans="3:6" ht="21" customHeight="1">
      <c r="C816" s="3"/>
      <c r="D816" s="3"/>
      <c r="E816" s="3"/>
      <c r="F816" s="86"/>
    </row>
    <row r="817" spans="3:6" ht="21" customHeight="1">
      <c r="C817" s="3"/>
      <c r="D817" s="3"/>
      <c r="E817" s="3"/>
      <c r="F817" s="86"/>
    </row>
    <row r="818" spans="3:6" ht="21" customHeight="1">
      <c r="C818" s="3"/>
      <c r="D818" s="3"/>
      <c r="E818" s="3"/>
      <c r="F818" s="86"/>
    </row>
    <row r="819" spans="3:6" ht="21" customHeight="1">
      <c r="C819" s="3"/>
      <c r="D819" s="3"/>
      <c r="E819" s="3"/>
      <c r="F819" s="86"/>
    </row>
    <row r="820" spans="3:6" ht="21" customHeight="1">
      <c r="C820" s="3"/>
      <c r="D820" s="3"/>
      <c r="E820" s="3"/>
      <c r="F820" s="86"/>
    </row>
    <row r="821" spans="3:6" ht="21" customHeight="1">
      <c r="C821" s="3"/>
      <c r="D821" s="3"/>
      <c r="E821" s="3"/>
      <c r="F821" s="86"/>
    </row>
    <row r="822" spans="3:6" ht="21" customHeight="1">
      <c r="C822" s="3"/>
      <c r="D822" s="3"/>
      <c r="E822" s="3"/>
      <c r="F822" s="86"/>
    </row>
    <row r="823" spans="3:6" ht="21" customHeight="1">
      <c r="C823" s="3"/>
      <c r="D823" s="3"/>
      <c r="E823" s="3"/>
      <c r="F823" s="86"/>
    </row>
    <row r="824" spans="3:6" ht="21" customHeight="1">
      <c r="C824" s="3"/>
      <c r="D824" s="3"/>
      <c r="E824" s="3"/>
      <c r="F824" s="86"/>
    </row>
    <row r="825" spans="3:6" ht="21" customHeight="1">
      <c r="C825" s="3"/>
      <c r="D825" s="3"/>
      <c r="E825" s="3"/>
      <c r="F825" s="86"/>
    </row>
    <row r="826" spans="3:6" ht="21" customHeight="1">
      <c r="C826" s="3"/>
      <c r="D826" s="3"/>
      <c r="E826" s="3"/>
      <c r="F826" s="86"/>
    </row>
    <row r="827" spans="3:6" ht="21" customHeight="1">
      <c r="C827" s="3"/>
      <c r="D827" s="3"/>
      <c r="E827" s="3"/>
      <c r="F827" s="86"/>
    </row>
    <row r="828" spans="3:6" ht="21" customHeight="1">
      <c r="C828" s="3"/>
      <c r="D828" s="3"/>
      <c r="E828" s="3"/>
      <c r="F828" s="86"/>
    </row>
    <row r="829" spans="3:6" ht="21" customHeight="1">
      <c r="C829" s="3"/>
      <c r="D829" s="3"/>
      <c r="E829" s="3"/>
      <c r="F829" s="86"/>
    </row>
    <row r="830" spans="3:6" ht="21" customHeight="1">
      <c r="C830" s="3"/>
      <c r="D830" s="3"/>
      <c r="E830" s="3"/>
      <c r="F830" s="86"/>
    </row>
    <row r="831" spans="3:6" ht="21" customHeight="1">
      <c r="C831" s="3"/>
      <c r="D831" s="3"/>
      <c r="E831" s="3"/>
      <c r="F831" s="86"/>
    </row>
    <row r="832" spans="3:6" ht="21" customHeight="1">
      <c r="C832" s="3"/>
      <c r="D832" s="3"/>
      <c r="E832" s="3"/>
      <c r="F832" s="86"/>
    </row>
    <row r="833" spans="3:6" ht="21" customHeight="1">
      <c r="C833" s="3"/>
      <c r="D833" s="3"/>
      <c r="E833" s="3"/>
      <c r="F833" s="86"/>
    </row>
    <row r="834" spans="3:6" ht="21" customHeight="1">
      <c r="C834" s="3"/>
      <c r="D834" s="3"/>
      <c r="E834" s="3"/>
      <c r="F834" s="86"/>
    </row>
    <row r="835" spans="3:6" ht="21" customHeight="1">
      <c r="C835" s="3"/>
      <c r="D835" s="3"/>
      <c r="E835" s="3"/>
      <c r="F835" s="86"/>
    </row>
    <row r="836" spans="3:6" ht="21" customHeight="1">
      <c r="C836" s="3"/>
      <c r="D836" s="3"/>
      <c r="E836" s="3"/>
      <c r="F836" s="86"/>
    </row>
    <row r="837" spans="3:6" ht="21" customHeight="1">
      <c r="C837" s="3"/>
      <c r="D837" s="3"/>
      <c r="E837" s="3"/>
      <c r="F837" s="86"/>
    </row>
    <row r="838" spans="3:6" ht="21" customHeight="1">
      <c r="C838" s="3"/>
      <c r="D838" s="3"/>
      <c r="E838" s="3"/>
      <c r="F838" s="86"/>
    </row>
    <row r="839" spans="3:6" ht="21" customHeight="1">
      <c r="C839" s="3"/>
      <c r="D839" s="3"/>
      <c r="E839" s="3"/>
      <c r="F839" s="86"/>
    </row>
    <row r="840" spans="3:6" ht="21" customHeight="1">
      <c r="C840" s="3"/>
      <c r="D840" s="3"/>
      <c r="E840" s="3"/>
      <c r="F840" s="86"/>
    </row>
    <row r="841" spans="3:6" ht="21" customHeight="1">
      <c r="C841" s="3"/>
      <c r="D841" s="3"/>
      <c r="E841" s="3"/>
      <c r="F841" s="86"/>
    </row>
    <row r="842" spans="3:6" ht="21" customHeight="1">
      <c r="C842" s="3"/>
      <c r="D842" s="3"/>
      <c r="E842" s="3"/>
      <c r="F842" s="86"/>
    </row>
    <row r="843" spans="3:6" ht="21" customHeight="1">
      <c r="C843" s="3"/>
      <c r="D843" s="3"/>
      <c r="E843" s="3"/>
      <c r="F843" s="86"/>
    </row>
    <row r="844" spans="3:6" ht="21" customHeight="1">
      <c r="C844" s="3"/>
      <c r="D844" s="3"/>
      <c r="E844" s="3"/>
      <c r="F844" s="86"/>
    </row>
    <row r="845" spans="3:6" ht="21" customHeight="1">
      <c r="C845" s="3"/>
      <c r="D845" s="3"/>
      <c r="E845" s="3"/>
      <c r="F845" s="86"/>
    </row>
    <row r="846" spans="3:6" ht="21" customHeight="1">
      <c r="C846" s="3"/>
      <c r="D846" s="3"/>
      <c r="E846" s="3"/>
      <c r="F846" s="86"/>
    </row>
    <row r="847" spans="3:6" ht="21" customHeight="1">
      <c r="C847" s="3"/>
      <c r="D847" s="3"/>
      <c r="E847" s="3"/>
      <c r="F847" s="86"/>
    </row>
    <row r="848" spans="3:6" ht="21" customHeight="1">
      <c r="C848" s="3"/>
      <c r="D848" s="3"/>
      <c r="E848" s="3"/>
      <c r="F848" s="86"/>
    </row>
    <row r="849" spans="3:6" ht="21" customHeight="1">
      <c r="C849" s="3"/>
      <c r="D849" s="3"/>
      <c r="E849" s="3"/>
      <c r="F849" s="86"/>
    </row>
    <row r="850" spans="3:6" ht="21" customHeight="1">
      <c r="C850" s="3"/>
      <c r="D850" s="3"/>
      <c r="E850" s="3"/>
      <c r="F850" s="86"/>
    </row>
    <row r="851" spans="3:6" ht="21" customHeight="1">
      <c r="C851" s="3"/>
      <c r="D851" s="3"/>
      <c r="E851" s="3"/>
      <c r="F851" s="86"/>
    </row>
    <row r="852" spans="3:6" ht="21" customHeight="1">
      <c r="C852" s="3"/>
      <c r="D852" s="3"/>
      <c r="E852" s="3"/>
      <c r="F852" s="86"/>
    </row>
    <row r="853" spans="3:6" ht="21" customHeight="1">
      <c r="C853" s="3"/>
      <c r="D853" s="3"/>
      <c r="E853" s="3"/>
      <c r="F853" s="86"/>
    </row>
    <row r="854" spans="3:6" ht="21" customHeight="1">
      <c r="C854" s="3"/>
      <c r="D854" s="3"/>
      <c r="E854" s="3"/>
      <c r="F854" s="86"/>
    </row>
    <row r="855" spans="3:6" ht="21" customHeight="1">
      <c r="C855" s="3"/>
      <c r="D855" s="3"/>
      <c r="E855" s="3"/>
      <c r="F855" s="86"/>
    </row>
    <row r="856" spans="3:6" ht="21" customHeight="1">
      <c r="C856" s="3"/>
      <c r="D856" s="3"/>
      <c r="E856" s="3"/>
      <c r="F856" s="86"/>
    </row>
    <row r="857" spans="3:6" ht="21" customHeight="1">
      <c r="C857" s="3"/>
      <c r="D857" s="3"/>
      <c r="E857" s="3"/>
      <c r="F857" s="86"/>
    </row>
    <row r="858" spans="3:6" ht="21" customHeight="1">
      <c r="C858" s="3"/>
      <c r="D858" s="3"/>
      <c r="E858" s="3"/>
      <c r="F858" s="86"/>
    </row>
    <row r="859" spans="3:6" ht="21" customHeight="1">
      <c r="C859" s="3"/>
      <c r="D859" s="3"/>
      <c r="E859" s="3"/>
      <c r="F859" s="86"/>
    </row>
    <row r="860" spans="3:6" ht="21" customHeight="1">
      <c r="C860" s="3"/>
      <c r="D860" s="3"/>
      <c r="E860" s="3"/>
      <c r="F860" s="86"/>
    </row>
    <row r="861" spans="3:6" ht="21" customHeight="1">
      <c r="C861" s="3"/>
      <c r="D861" s="3"/>
      <c r="E861" s="3"/>
      <c r="F861" s="86"/>
    </row>
    <row r="862" spans="3:6" ht="21" customHeight="1">
      <c r="C862" s="3"/>
      <c r="D862" s="3"/>
      <c r="E862" s="3"/>
      <c r="F862" s="86"/>
    </row>
    <row r="863" spans="3:6" ht="21" customHeight="1">
      <c r="C863" s="3"/>
      <c r="D863" s="3"/>
      <c r="E863" s="3"/>
      <c r="F863" s="86"/>
    </row>
    <row r="864" spans="3:6" ht="21" customHeight="1">
      <c r="C864" s="3"/>
      <c r="D864" s="3"/>
      <c r="E864" s="3"/>
      <c r="F864" s="86"/>
    </row>
    <row r="865" spans="3:6" ht="21" customHeight="1">
      <c r="C865" s="3"/>
      <c r="D865" s="3"/>
      <c r="E865" s="3"/>
      <c r="F865" s="86"/>
    </row>
    <row r="866" spans="3:6" ht="21" customHeight="1">
      <c r="C866" s="3"/>
      <c r="D866" s="3"/>
      <c r="E866" s="3"/>
      <c r="F866" s="86"/>
    </row>
    <row r="867" spans="3:6" ht="21" customHeight="1">
      <c r="C867" s="3"/>
      <c r="D867" s="3"/>
      <c r="E867" s="3"/>
      <c r="F867" s="86"/>
    </row>
    <row r="868" spans="3:6" ht="21" customHeight="1">
      <c r="C868" s="3"/>
      <c r="D868" s="3"/>
      <c r="E868" s="3"/>
      <c r="F868" s="86"/>
    </row>
    <row r="869" spans="3:6" ht="21" customHeight="1">
      <c r="C869" s="3"/>
      <c r="D869" s="3"/>
      <c r="E869" s="3"/>
      <c r="F869" s="86"/>
    </row>
    <row r="870" spans="3:6" ht="21" customHeight="1">
      <c r="C870" s="3"/>
      <c r="D870" s="3"/>
      <c r="E870" s="3"/>
      <c r="F870" s="86"/>
    </row>
    <row r="871" spans="3:6" ht="21" customHeight="1">
      <c r="C871" s="3"/>
      <c r="D871" s="3"/>
      <c r="E871" s="3"/>
      <c r="F871" s="86"/>
    </row>
    <row r="872" spans="3:6" ht="21" customHeight="1">
      <c r="C872" s="3"/>
      <c r="D872" s="3"/>
      <c r="E872" s="3"/>
      <c r="F872" s="86"/>
    </row>
    <row r="873" spans="3:6" ht="21" customHeight="1">
      <c r="C873" s="3"/>
      <c r="D873" s="3"/>
      <c r="E873" s="3"/>
      <c r="F873" s="86"/>
    </row>
    <row r="874" spans="3:6" ht="21" customHeight="1">
      <c r="C874" s="3"/>
      <c r="D874" s="3"/>
      <c r="E874" s="3"/>
      <c r="F874" s="86"/>
    </row>
    <row r="875" spans="3:6" ht="21" customHeight="1">
      <c r="C875" s="3"/>
      <c r="D875" s="3"/>
      <c r="E875" s="3"/>
      <c r="F875" s="86"/>
    </row>
    <row r="876" spans="3:6" ht="21" customHeight="1">
      <c r="C876" s="3"/>
      <c r="D876" s="3"/>
      <c r="E876" s="3"/>
      <c r="F876" s="86"/>
    </row>
    <row r="877" spans="3:6" ht="21" customHeight="1">
      <c r="C877" s="3"/>
      <c r="D877" s="3"/>
      <c r="E877" s="3"/>
      <c r="F877" s="86"/>
    </row>
    <row r="878" spans="3:6" ht="21" customHeight="1">
      <c r="C878" s="3"/>
      <c r="D878" s="3"/>
      <c r="E878" s="3"/>
      <c r="F878" s="86"/>
    </row>
    <row r="879" spans="3:6" ht="21" customHeight="1">
      <c r="C879" s="3"/>
      <c r="D879" s="3"/>
      <c r="E879" s="3"/>
      <c r="F879" s="86"/>
    </row>
    <row r="880" spans="3:6" ht="21" customHeight="1">
      <c r="C880" s="3"/>
      <c r="D880" s="3"/>
      <c r="E880" s="3"/>
      <c r="F880" s="86"/>
    </row>
    <row r="881" spans="3:6" ht="21" customHeight="1">
      <c r="C881" s="3"/>
      <c r="D881" s="3"/>
      <c r="E881" s="3"/>
      <c r="F881" s="86"/>
    </row>
    <row r="882" spans="3:6" ht="21" customHeight="1">
      <c r="C882" s="3"/>
      <c r="D882" s="3"/>
      <c r="E882" s="3"/>
      <c r="F882" s="86"/>
    </row>
    <row r="883" spans="3:6" ht="21" customHeight="1">
      <c r="C883" s="3"/>
      <c r="D883" s="3"/>
      <c r="E883" s="3"/>
      <c r="F883" s="86"/>
    </row>
    <row r="884" spans="3:6" ht="21" customHeight="1">
      <c r="C884" s="3"/>
      <c r="D884" s="3"/>
      <c r="E884" s="3"/>
      <c r="F884" s="86"/>
    </row>
    <row r="885" spans="3:6" ht="21" customHeight="1">
      <c r="C885" s="3"/>
      <c r="D885" s="3"/>
      <c r="E885" s="3"/>
      <c r="F885" s="86"/>
    </row>
    <row r="886" spans="3:6" ht="21" customHeight="1">
      <c r="C886" s="3"/>
      <c r="D886" s="3"/>
      <c r="E886" s="3"/>
      <c r="F886" s="86"/>
    </row>
    <row r="887" spans="3:6" ht="21" customHeight="1">
      <c r="C887" s="3"/>
      <c r="D887" s="3"/>
      <c r="E887" s="3"/>
      <c r="F887" s="86"/>
    </row>
    <row r="888" spans="3:6" ht="21" customHeight="1">
      <c r="C888" s="3"/>
      <c r="D888" s="3"/>
      <c r="E888" s="3"/>
      <c r="F888" s="86"/>
    </row>
    <row r="889" spans="3:6" ht="21" customHeight="1">
      <c r="C889" s="3"/>
      <c r="D889" s="3"/>
      <c r="E889" s="3"/>
      <c r="F889" s="86"/>
    </row>
    <row r="890" spans="3:6" ht="21" customHeight="1">
      <c r="C890" s="3"/>
      <c r="D890" s="3"/>
      <c r="E890" s="3"/>
      <c r="F890" s="86"/>
    </row>
    <row r="891" spans="3:6" ht="21" customHeight="1">
      <c r="C891" s="3"/>
      <c r="D891" s="3"/>
      <c r="E891" s="3"/>
      <c r="F891" s="86"/>
    </row>
    <row r="892" spans="3:6" ht="21" customHeight="1">
      <c r="C892" s="3"/>
      <c r="D892" s="3"/>
      <c r="E892" s="3"/>
      <c r="F892" s="86"/>
    </row>
    <row r="893" spans="3:6" ht="21" customHeight="1">
      <c r="C893" s="3"/>
      <c r="D893" s="3"/>
      <c r="E893" s="3"/>
      <c r="F893" s="86"/>
    </row>
    <row r="894" spans="3:6" ht="21" customHeight="1">
      <c r="C894" s="3"/>
      <c r="D894" s="3"/>
      <c r="E894" s="3"/>
      <c r="F894" s="86"/>
    </row>
    <row r="895" spans="3:6" ht="21" customHeight="1">
      <c r="C895" s="3"/>
      <c r="D895" s="3"/>
      <c r="E895" s="3"/>
      <c r="F895" s="86"/>
    </row>
    <row r="896" spans="3:6" ht="21" customHeight="1">
      <c r="C896" s="3"/>
      <c r="D896" s="3"/>
      <c r="E896" s="3"/>
      <c r="F896" s="86"/>
    </row>
    <row r="897" spans="3:6" ht="21" customHeight="1">
      <c r="C897" s="3"/>
      <c r="D897" s="3"/>
      <c r="E897" s="3"/>
      <c r="F897" s="86"/>
    </row>
    <row r="898" spans="3:6" ht="21" customHeight="1">
      <c r="C898" s="3"/>
      <c r="D898" s="3"/>
      <c r="E898" s="3"/>
      <c r="F898" s="86"/>
    </row>
    <row r="899" spans="3:6" ht="21" customHeight="1">
      <c r="C899" s="3"/>
      <c r="D899" s="3"/>
      <c r="E899" s="3"/>
      <c r="F899" s="86"/>
    </row>
    <row r="900" spans="3:6" ht="21" customHeight="1">
      <c r="C900" s="3"/>
      <c r="D900" s="3"/>
      <c r="E900" s="3"/>
      <c r="F900" s="86"/>
    </row>
    <row r="901" spans="3:6" ht="21" customHeight="1">
      <c r="C901" s="3"/>
      <c r="D901" s="3"/>
      <c r="E901" s="3"/>
      <c r="F901" s="86"/>
    </row>
    <row r="902" spans="3:6" ht="21" customHeight="1">
      <c r="C902" s="3"/>
      <c r="D902" s="3"/>
      <c r="E902" s="3"/>
      <c r="F902" s="86"/>
    </row>
    <row r="903" spans="3:6" ht="21" customHeight="1">
      <c r="C903" s="3"/>
      <c r="D903" s="3"/>
      <c r="E903" s="3"/>
      <c r="F903" s="86"/>
    </row>
    <row r="904" spans="3:6" ht="21" customHeight="1">
      <c r="C904" s="3"/>
      <c r="D904" s="3"/>
      <c r="E904" s="3"/>
      <c r="F904" s="86"/>
    </row>
    <row r="905" spans="3:6" ht="21" customHeight="1">
      <c r="C905" s="3"/>
      <c r="D905" s="3"/>
      <c r="E905" s="3"/>
      <c r="F905" s="86"/>
    </row>
    <row r="906" spans="3:6" ht="21" customHeight="1">
      <c r="C906" s="3"/>
      <c r="D906" s="3"/>
      <c r="E906" s="3"/>
      <c r="F906" s="86"/>
    </row>
    <row r="907" spans="3:6" ht="21" customHeight="1">
      <c r="C907" s="3"/>
      <c r="D907" s="3"/>
      <c r="E907" s="3"/>
      <c r="F907" s="86"/>
    </row>
    <row r="908" spans="3:6" ht="21" customHeight="1">
      <c r="C908" s="3"/>
      <c r="D908" s="3"/>
      <c r="E908" s="3"/>
      <c r="F908" s="86"/>
    </row>
    <row r="909" spans="3:6" ht="21" customHeight="1">
      <c r="C909" s="3"/>
      <c r="D909" s="3"/>
      <c r="E909" s="3"/>
      <c r="F909" s="86"/>
    </row>
    <row r="910" spans="3:6" ht="21" customHeight="1">
      <c r="C910" s="3"/>
      <c r="D910" s="3"/>
      <c r="E910" s="3"/>
      <c r="F910" s="86"/>
    </row>
    <row r="911" spans="3:6" ht="21" customHeight="1">
      <c r="C911" s="3"/>
      <c r="D911" s="3"/>
      <c r="E911" s="3"/>
      <c r="F911" s="86"/>
    </row>
    <row r="912" spans="3:6" ht="21" customHeight="1">
      <c r="C912" s="3"/>
      <c r="D912" s="3"/>
      <c r="E912" s="3"/>
      <c r="F912" s="86"/>
    </row>
    <row r="913" spans="3:6" ht="21" customHeight="1">
      <c r="C913" s="3"/>
      <c r="D913" s="3"/>
      <c r="E913" s="3"/>
      <c r="F913" s="86"/>
    </row>
    <row r="914" spans="3:6" ht="21" customHeight="1">
      <c r="C914" s="3"/>
      <c r="D914" s="3"/>
      <c r="E914" s="3"/>
      <c r="F914" s="86"/>
    </row>
    <row r="915" spans="3:6" ht="21" customHeight="1">
      <c r="C915" s="3"/>
      <c r="D915" s="3"/>
      <c r="E915" s="3"/>
      <c r="F915" s="86"/>
    </row>
    <row r="916" spans="3:6" ht="21" customHeight="1">
      <c r="C916" s="3"/>
      <c r="D916" s="3"/>
      <c r="E916" s="3"/>
      <c r="F916" s="86"/>
    </row>
    <row r="917" spans="3:6" ht="21" customHeight="1">
      <c r="C917" s="3"/>
      <c r="D917" s="3"/>
      <c r="E917" s="3"/>
      <c r="F917" s="86"/>
    </row>
    <row r="918" spans="3:6" ht="21" customHeight="1">
      <c r="C918" s="3"/>
      <c r="D918" s="3"/>
      <c r="E918" s="3"/>
      <c r="F918" s="86"/>
    </row>
    <row r="919" spans="3:6" ht="21" customHeight="1">
      <c r="C919" s="3"/>
      <c r="D919" s="3"/>
      <c r="E919" s="3"/>
      <c r="F919" s="86"/>
    </row>
    <row r="920" spans="3:6" ht="21" customHeight="1">
      <c r="C920" s="3"/>
      <c r="D920" s="3"/>
      <c r="E920" s="3"/>
      <c r="F920" s="86"/>
    </row>
    <row r="921" spans="3:6" ht="21" customHeight="1">
      <c r="C921" s="3"/>
      <c r="D921" s="3"/>
      <c r="E921" s="3"/>
      <c r="F921" s="86"/>
    </row>
    <row r="922" spans="3:6" ht="21" customHeight="1">
      <c r="C922" s="3"/>
      <c r="D922" s="3"/>
      <c r="E922" s="3"/>
      <c r="F922" s="86"/>
    </row>
    <row r="923" spans="3:6" ht="21" customHeight="1">
      <c r="C923" s="3"/>
      <c r="D923" s="3"/>
      <c r="E923" s="3"/>
      <c r="F923" s="86"/>
    </row>
    <row r="924" spans="3:6" ht="21" customHeight="1">
      <c r="C924" s="3"/>
      <c r="D924" s="3"/>
      <c r="E924" s="3"/>
      <c r="F924" s="86"/>
    </row>
    <row r="925" spans="3:6" ht="21" customHeight="1">
      <c r="C925" s="3"/>
      <c r="D925" s="3"/>
      <c r="E925" s="3"/>
      <c r="F925" s="86"/>
    </row>
    <row r="926" spans="3:6" ht="21" customHeight="1">
      <c r="C926" s="3"/>
      <c r="D926" s="3"/>
      <c r="E926" s="3"/>
      <c r="F926" s="86"/>
    </row>
    <row r="927" spans="3:6" ht="21" customHeight="1">
      <c r="C927" s="3"/>
      <c r="D927" s="3"/>
      <c r="E927" s="3"/>
      <c r="F927" s="86"/>
    </row>
    <row r="928" spans="3:6" ht="21" customHeight="1">
      <c r="C928" s="3"/>
      <c r="D928" s="3"/>
      <c r="E928" s="3"/>
      <c r="F928" s="86"/>
    </row>
    <row r="929" spans="3:6" ht="21" customHeight="1">
      <c r="C929" s="3"/>
      <c r="D929" s="3"/>
      <c r="E929" s="3"/>
      <c r="F929" s="86"/>
    </row>
    <row r="930" spans="3:6" ht="21" customHeight="1">
      <c r="C930" s="3"/>
      <c r="D930" s="3"/>
      <c r="E930" s="3"/>
      <c r="F930" s="86"/>
    </row>
    <row r="931" spans="3:6" ht="21" customHeight="1">
      <c r="C931" s="3"/>
      <c r="D931" s="3"/>
      <c r="E931" s="3"/>
      <c r="F931" s="86"/>
    </row>
    <row r="932" spans="3:6" ht="21" customHeight="1">
      <c r="C932" s="3"/>
      <c r="D932" s="3"/>
      <c r="E932" s="3"/>
      <c r="F932" s="86"/>
    </row>
    <row r="933" spans="3:6" ht="21" customHeight="1">
      <c r="C933" s="3"/>
      <c r="D933" s="3"/>
      <c r="E933" s="3"/>
      <c r="F933" s="86"/>
    </row>
    <row r="934" spans="3:6" ht="21" customHeight="1">
      <c r="C934" s="3"/>
      <c r="D934" s="3"/>
      <c r="E934" s="3"/>
      <c r="F934" s="86"/>
    </row>
    <row r="935" spans="3:6" ht="21" customHeight="1">
      <c r="C935" s="3"/>
      <c r="D935" s="3"/>
      <c r="E935" s="3"/>
      <c r="F935" s="86"/>
    </row>
    <row r="936" spans="3:6" ht="21" customHeight="1">
      <c r="C936" s="3"/>
      <c r="D936" s="3"/>
      <c r="E936" s="3"/>
      <c r="F936" s="86"/>
    </row>
    <row r="937" spans="3:6" ht="21" customHeight="1">
      <c r="C937" s="3"/>
      <c r="D937" s="3"/>
      <c r="E937" s="3"/>
      <c r="F937" s="86"/>
    </row>
    <row r="938" spans="3:6" ht="21" customHeight="1">
      <c r="C938" s="3"/>
      <c r="D938" s="3"/>
      <c r="E938" s="3"/>
      <c r="F938" s="86"/>
    </row>
    <row r="939" spans="3:6" ht="21" customHeight="1">
      <c r="C939" s="3"/>
      <c r="D939" s="3"/>
      <c r="E939" s="3"/>
      <c r="F939" s="86"/>
    </row>
    <row r="940" spans="3:6" ht="21" customHeight="1">
      <c r="C940" s="3"/>
      <c r="D940" s="3"/>
      <c r="E940" s="3"/>
      <c r="F940" s="86"/>
    </row>
    <row r="941" spans="3:6" ht="21" customHeight="1">
      <c r="C941" s="3"/>
      <c r="D941" s="3"/>
      <c r="E941" s="3"/>
      <c r="F941" s="86"/>
    </row>
    <row r="942" spans="3:6" ht="21" customHeight="1">
      <c r="C942" s="3"/>
      <c r="D942" s="3"/>
      <c r="E942" s="3"/>
      <c r="F942" s="86"/>
    </row>
    <row r="943" spans="3:6" ht="21" customHeight="1">
      <c r="C943" s="3"/>
      <c r="D943" s="3"/>
      <c r="E943" s="3"/>
      <c r="F943" s="86"/>
    </row>
    <row r="944" spans="3:6" ht="21" customHeight="1">
      <c r="C944" s="3"/>
      <c r="D944" s="3"/>
      <c r="E944" s="3"/>
      <c r="F944" s="86"/>
    </row>
    <row r="945" spans="3:6" ht="21" customHeight="1">
      <c r="C945" s="3"/>
      <c r="D945" s="3"/>
      <c r="E945" s="3"/>
      <c r="F945" s="86"/>
    </row>
    <row r="946" spans="3:6" ht="21" customHeight="1">
      <c r="C946" s="3"/>
      <c r="D946" s="3"/>
      <c r="E946" s="3"/>
      <c r="F946" s="86"/>
    </row>
    <row r="947" spans="3:6" ht="21" customHeight="1">
      <c r="C947" s="3"/>
      <c r="D947" s="3"/>
      <c r="E947" s="3"/>
      <c r="F947" s="86"/>
    </row>
    <row r="948" spans="3:6" ht="21" customHeight="1">
      <c r="C948" s="3"/>
      <c r="D948" s="3"/>
      <c r="E948" s="3"/>
      <c r="F948" s="86"/>
    </row>
    <row r="949" spans="3:6" ht="21" customHeight="1">
      <c r="C949" s="3"/>
      <c r="D949" s="3"/>
      <c r="E949" s="3"/>
      <c r="F949" s="86"/>
    </row>
    <row r="950" spans="3:6" ht="21" customHeight="1">
      <c r="C950" s="3"/>
      <c r="D950" s="3"/>
      <c r="E950" s="3"/>
      <c r="F950" s="86"/>
    </row>
    <row r="951" spans="3:6" ht="21" customHeight="1">
      <c r="C951" s="3"/>
      <c r="D951" s="3"/>
      <c r="E951" s="3"/>
      <c r="F951" s="86"/>
    </row>
    <row r="952" spans="3:6" ht="21" customHeight="1">
      <c r="C952" s="3"/>
      <c r="D952" s="3"/>
      <c r="E952" s="3"/>
      <c r="F952" s="86"/>
    </row>
    <row r="953" spans="3:6" ht="21" customHeight="1">
      <c r="C953" s="3"/>
      <c r="D953" s="3"/>
      <c r="E953" s="3"/>
      <c r="F953" s="86"/>
    </row>
    <row r="954" spans="3:6" ht="21" customHeight="1">
      <c r="C954" s="3"/>
      <c r="D954" s="3"/>
      <c r="E954" s="3"/>
      <c r="F954" s="86"/>
    </row>
    <row r="955" spans="3:6" ht="21" customHeight="1">
      <c r="C955" s="3"/>
      <c r="D955" s="3"/>
      <c r="E955" s="3"/>
      <c r="F955" s="86"/>
    </row>
    <row r="956" spans="3:6" ht="21" customHeight="1">
      <c r="C956" s="3"/>
      <c r="D956" s="3"/>
      <c r="E956" s="3"/>
      <c r="F956" s="86"/>
    </row>
    <row r="957" spans="3:6" ht="21" customHeight="1">
      <c r="C957" s="3"/>
      <c r="D957" s="3"/>
      <c r="E957" s="3"/>
      <c r="F957" s="86"/>
    </row>
    <row r="958" spans="3:6" ht="21" customHeight="1">
      <c r="C958" s="3"/>
      <c r="D958" s="3"/>
      <c r="E958" s="3"/>
      <c r="F958" s="86"/>
    </row>
    <row r="959" spans="3:6" ht="21" customHeight="1">
      <c r="C959" s="3"/>
      <c r="D959" s="3"/>
      <c r="E959" s="3"/>
      <c r="F959" s="86"/>
    </row>
    <row r="960" spans="3:6" ht="21" customHeight="1">
      <c r="C960" s="3"/>
      <c r="D960" s="3"/>
      <c r="E960" s="3"/>
      <c r="F960" s="86"/>
    </row>
    <row r="961" spans="3:6" ht="21" customHeight="1">
      <c r="C961" s="3"/>
      <c r="D961" s="3"/>
      <c r="E961" s="3"/>
      <c r="F961" s="86"/>
    </row>
    <row r="962" spans="3:6" ht="21" customHeight="1">
      <c r="C962" s="3"/>
      <c r="D962" s="3"/>
      <c r="E962" s="3"/>
      <c r="F962" s="86"/>
    </row>
    <row r="963" spans="3:6" ht="21" customHeight="1">
      <c r="C963" s="3"/>
      <c r="D963" s="3"/>
      <c r="E963" s="3"/>
      <c r="F963" s="86"/>
    </row>
    <row r="964" spans="3:6" ht="21" customHeight="1">
      <c r="C964" s="3"/>
      <c r="D964" s="3"/>
      <c r="E964" s="3"/>
      <c r="F964" s="86"/>
    </row>
    <row r="965" spans="3:6" ht="21" customHeight="1">
      <c r="C965" s="3"/>
      <c r="D965" s="3"/>
      <c r="E965" s="3"/>
      <c r="F965" s="86"/>
    </row>
    <row r="966" spans="3:6" ht="21" customHeight="1">
      <c r="C966" s="3"/>
      <c r="D966" s="3"/>
      <c r="E966" s="3"/>
      <c r="F966" s="86"/>
    </row>
    <row r="967" spans="3:6" ht="21" customHeight="1">
      <c r="C967" s="3"/>
      <c r="D967" s="3"/>
      <c r="E967" s="3"/>
      <c r="F967" s="86"/>
    </row>
    <row r="968" spans="3:6" ht="21" customHeight="1">
      <c r="C968" s="3"/>
      <c r="D968" s="3"/>
      <c r="E968" s="3"/>
      <c r="F968" s="86"/>
    </row>
    <row r="969" spans="3:6" ht="21" customHeight="1">
      <c r="C969" s="3"/>
      <c r="D969" s="3"/>
      <c r="E969" s="3"/>
      <c r="F969" s="86"/>
    </row>
    <row r="970" spans="3:6" ht="21" customHeight="1">
      <c r="C970" s="3"/>
      <c r="D970" s="3"/>
      <c r="E970" s="3"/>
      <c r="F970" s="86"/>
    </row>
    <row r="971" spans="3:6" ht="21" customHeight="1">
      <c r="C971" s="3"/>
      <c r="D971" s="3"/>
      <c r="E971" s="3"/>
      <c r="F971" s="86"/>
    </row>
    <row r="972" spans="3:6" ht="21" customHeight="1">
      <c r="C972" s="3"/>
      <c r="D972" s="3"/>
      <c r="E972" s="3"/>
      <c r="F972" s="86"/>
    </row>
    <row r="973" spans="3:6" ht="21" customHeight="1">
      <c r="C973" s="3"/>
      <c r="D973" s="3"/>
      <c r="E973" s="3"/>
      <c r="F973" s="86"/>
    </row>
    <row r="974" spans="3:6" ht="21" customHeight="1">
      <c r="C974" s="3"/>
      <c r="D974" s="3"/>
      <c r="E974" s="3"/>
      <c r="F974" s="86"/>
    </row>
    <row r="975" spans="3:6" ht="21" customHeight="1">
      <c r="C975" s="3"/>
      <c r="D975" s="3"/>
      <c r="E975" s="3"/>
      <c r="F975" s="86"/>
    </row>
    <row r="976" spans="3:6" ht="21" customHeight="1">
      <c r="C976" s="3"/>
      <c r="D976" s="3"/>
      <c r="E976" s="3"/>
      <c r="F976" s="86"/>
    </row>
    <row r="977" spans="3:6" ht="21" customHeight="1">
      <c r="C977" s="3"/>
      <c r="D977" s="3"/>
      <c r="E977" s="3"/>
      <c r="F977" s="86"/>
    </row>
    <row r="978" spans="3:6" ht="21" customHeight="1">
      <c r="C978" s="3"/>
      <c r="D978" s="3"/>
      <c r="E978" s="3"/>
      <c r="F978" s="86"/>
    </row>
    <row r="979" spans="3:6" ht="21" customHeight="1">
      <c r="C979" s="3"/>
      <c r="D979" s="3"/>
      <c r="E979" s="3"/>
      <c r="F979" s="86"/>
    </row>
    <row r="980" spans="3:6" ht="21" customHeight="1">
      <c r="C980" s="3"/>
      <c r="D980" s="3"/>
      <c r="E980" s="3"/>
      <c r="F980" s="86"/>
    </row>
    <row r="981" spans="3:6" ht="21" customHeight="1">
      <c r="C981" s="3"/>
      <c r="D981" s="3"/>
      <c r="E981" s="3"/>
      <c r="F981" s="86"/>
    </row>
    <row r="982" spans="3:6" ht="21" customHeight="1">
      <c r="C982" s="3"/>
      <c r="D982" s="3"/>
      <c r="E982" s="3"/>
      <c r="F982" s="86"/>
    </row>
    <row r="983" spans="3:6" ht="21" customHeight="1">
      <c r="C983" s="3"/>
      <c r="D983" s="3"/>
      <c r="E983" s="3"/>
      <c r="F983" s="86"/>
    </row>
    <row r="984" spans="3:6" ht="21" customHeight="1">
      <c r="C984" s="3"/>
      <c r="D984" s="3"/>
      <c r="E984" s="3"/>
      <c r="F984" s="86"/>
    </row>
    <row r="985" spans="3:6" ht="21" customHeight="1">
      <c r="C985" s="3"/>
      <c r="D985" s="3"/>
      <c r="E985" s="3"/>
      <c r="F985" s="86"/>
    </row>
    <row r="986" spans="3:6" ht="21" customHeight="1">
      <c r="C986" s="3"/>
      <c r="D986" s="3"/>
      <c r="E986" s="3"/>
      <c r="F986" s="86"/>
    </row>
    <row r="987" spans="3:6" ht="21" customHeight="1">
      <c r="C987" s="3"/>
      <c r="D987" s="3"/>
      <c r="E987" s="3"/>
      <c r="F987" s="86"/>
    </row>
    <row r="988" spans="3:6" ht="21" customHeight="1">
      <c r="C988" s="3"/>
      <c r="D988" s="3"/>
      <c r="E988" s="3"/>
      <c r="F988" s="86"/>
    </row>
    <row r="989" spans="3:6" ht="21" customHeight="1">
      <c r="C989" s="3"/>
      <c r="D989" s="3"/>
      <c r="E989" s="3"/>
      <c r="F989" s="86"/>
    </row>
    <row r="990" spans="3:6" ht="21" customHeight="1">
      <c r="C990" s="3"/>
      <c r="D990" s="3"/>
      <c r="E990" s="3"/>
      <c r="F990" s="86"/>
    </row>
    <row r="991" spans="3:6" ht="21" customHeight="1">
      <c r="C991" s="3"/>
      <c r="D991" s="3"/>
      <c r="E991" s="3"/>
      <c r="F991" s="86"/>
    </row>
    <row r="992" spans="3:6" ht="21" customHeight="1">
      <c r="C992" s="3"/>
      <c r="D992" s="3"/>
      <c r="E992" s="3"/>
      <c r="F992" s="86"/>
    </row>
    <row r="993" spans="3:6" ht="21" customHeight="1">
      <c r="C993" s="3"/>
      <c r="D993" s="3"/>
      <c r="E993" s="3"/>
      <c r="F993" s="86"/>
    </row>
    <row r="994" spans="3:6" ht="21" customHeight="1">
      <c r="C994" s="3"/>
      <c r="D994" s="3"/>
      <c r="E994" s="3"/>
      <c r="F994" s="86"/>
    </row>
    <row r="995" spans="3:6" ht="21" customHeight="1">
      <c r="C995" s="3"/>
      <c r="D995" s="3"/>
      <c r="E995" s="3"/>
      <c r="F995" s="86"/>
    </row>
    <row r="996" spans="3:6" ht="21" customHeight="1">
      <c r="C996" s="3"/>
      <c r="D996" s="3"/>
      <c r="E996" s="3"/>
      <c r="F996" s="86"/>
    </row>
    <row r="997" spans="3:6" ht="21" customHeight="1">
      <c r="C997" s="3"/>
      <c r="D997" s="3"/>
      <c r="E997" s="3"/>
      <c r="F997" s="86"/>
    </row>
    <row r="998" spans="3:6" ht="21" customHeight="1">
      <c r="C998" s="3"/>
      <c r="D998" s="3"/>
      <c r="F998" s="86"/>
    </row>
    <row r="999" spans="3:6" ht="21" customHeight="1">
      <c r="C999" s="3"/>
      <c r="D999" s="3"/>
      <c r="F999" s="86"/>
    </row>
    <row r="1013" spans="1:6" s="76" customFormat="1" ht="21" customHeight="1">
      <c r="A1013" s="3"/>
      <c r="B1013" s="3"/>
      <c r="C1013" s="6"/>
      <c r="D1013" s="72"/>
      <c r="E1013" s="72"/>
      <c r="F1013" s="94"/>
    </row>
    <row r="1014" spans="1:6" s="76" customFormat="1" ht="21" customHeight="1">
      <c r="A1014" s="3"/>
      <c r="B1014" s="3"/>
      <c r="C1014" s="6"/>
      <c r="D1014" s="72"/>
      <c r="E1014" s="72"/>
      <c r="F1014" s="94"/>
    </row>
    <row r="1015" spans="1:6" s="76" customFormat="1" ht="21" customHeight="1">
      <c r="A1015" s="3"/>
      <c r="B1015" s="3"/>
      <c r="C1015" s="6"/>
      <c r="D1015" s="72"/>
      <c r="E1015" s="72"/>
      <c r="F1015" s="94"/>
    </row>
    <row r="1016" spans="1:6" s="76" customFormat="1" ht="21" customHeight="1">
      <c r="A1016" s="3"/>
      <c r="B1016" s="3"/>
      <c r="C1016" s="6"/>
      <c r="D1016" s="72"/>
      <c r="E1016" s="72"/>
      <c r="F1016" s="94"/>
    </row>
    <row r="1017" spans="1:6" s="76" customFormat="1" ht="21" customHeight="1">
      <c r="A1017" s="3"/>
      <c r="B1017" s="3"/>
      <c r="C1017" s="6"/>
      <c r="D1017" s="72"/>
      <c r="E1017" s="72"/>
      <c r="F1017" s="94"/>
    </row>
    <row r="1018" spans="1:6" s="76" customFormat="1" ht="21" customHeight="1">
      <c r="A1018" s="3"/>
      <c r="B1018" s="3"/>
      <c r="C1018" s="6"/>
      <c r="D1018" s="72"/>
      <c r="E1018" s="72"/>
      <c r="F1018" s="94"/>
    </row>
    <row r="1019" spans="1:6" s="76" customFormat="1" ht="21" customHeight="1">
      <c r="A1019" s="3"/>
      <c r="B1019" s="3"/>
      <c r="C1019" s="6"/>
      <c r="D1019" s="72"/>
      <c r="E1019" s="72"/>
      <c r="F1019" s="94"/>
    </row>
    <row r="1020" spans="1:6" s="76" customFormat="1" ht="21" customHeight="1">
      <c r="A1020" s="3"/>
      <c r="B1020" s="3"/>
      <c r="C1020" s="6"/>
      <c r="D1020" s="72"/>
      <c r="E1020" s="72"/>
      <c r="F1020" s="94"/>
    </row>
    <row r="1021" spans="1:6" s="76" customFormat="1" ht="21" customHeight="1">
      <c r="A1021" s="3"/>
      <c r="B1021" s="3"/>
      <c r="C1021" s="6"/>
      <c r="D1021" s="72"/>
      <c r="E1021" s="72"/>
      <c r="F1021" s="94"/>
    </row>
    <row r="1022" spans="1:6" s="76" customFormat="1" ht="21" customHeight="1">
      <c r="A1022" s="3"/>
      <c r="B1022" s="3"/>
      <c r="C1022" s="6"/>
      <c r="D1022" s="72"/>
      <c r="E1022" s="72"/>
      <c r="F1022" s="94"/>
    </row>
    <row r="1023" spans="1:6" s="76" customFormat="1" ht="21" customHeight="1">
      <c r="A1023" s="3"/>
      <c r="B1023" s="3"/>
      <c r="C1023" s="6"/>
      <c r="D1023" s="72"/>
      <c r="E1023" s="72"/>
      <c r="F1023" s="94"/>
    </row>
    <row r="1024" spans="1:6" s="76" customFormat="1" ht="21" customHeight="1">
      <c r="A1024" s="3"/>
      <c r="B1024" s="3"/>
      <c r="C1024" s="6"/>
      <c r="D1024" s="72"/>
      <c r="E1024" s="72"/>
      <c r="F1024" s="94"/>
    </row>
    <row r="1025" spans="1:6" s="76" customFormat="1" ht="21" customHeight="1">
      <c r="A1025" s="3"/>
      <c r="B1025" s="3"/>
      <c r="C1025" s="6"/>
      <c r="D1025" s="72"/>
      <c r="E1025" s="72"/>
      <c r="F1025" s="94"/>
    </row>
    <row r="1026" spans="1:6" s="76" customFormat="1" ht="21" customHeight="1">
      <c r="A1026" s="3"/>
      <c r="B1026" s="3"/>
      <c r="C1026" s="6"/>
      <c r="D1026" s="72"/>
      <c r="E1026" s="72"/>
      <c r="F1026" s="94"/>
    </row>
    <row r="1027" spans="1:6" s="76" customFormat="1" ht="21" customHeight="1">
      <c r="A1027" s="3"/>
      <c r="B1027" s="3"/>
      <c r="C1027" s="6"/>
      <c r="D1027" s="72"/>
      <c r="E1027" s="72"/>
      <c r="F1027" s="94"/>
    </row>
    <row r="1028" spans="1:6" s="76" customFormat="1" ht="21" customHeight="1">
      <c r="A1028" s="3"/>
      <c r="B1028" s="3"/>
      <c r="C1028" s="6"/>
      <c r="D1028" s="72"/>
      <c r="E1028" s="72"/>
      <c r="F1028" s="94"/>
    </row>
    <row r="1029" spans="1:6" s="76" customFormat="1" ht="21" customHeight="1">
      <c r="A1029" s="3"/>
      <c r="B1029" s="3"/>
      <c r="C1029" s="6"/>
      <c r="D1029" s="72"/>
      <c r="E1029" s="72"/>
      <c r="F1029" s="94"/>
    </row>
    <row r="1030" spans="1:6" s="76" customFormat="1" ht="21" customHeight="1">
      <c r="A1030" s="3"/>
      <c r="B1030" s="3"/>
      <c r="C1030" s="6"/>
      <c r="D1030" s="72"/>
      <c r="E1030" s="72"/>
      <c r="F1030" s="94"/>
    </row>
    <row r="1031" spans="1:6" s="76" customFormat="1" ht="21" customHeight="1">
      <c r="A1031" s="3"/>
      <c r="B1031" s="3"/>
      <c r="C1031" s="6"/>
      <c r="D1031" s="72"/>
      <c r="E1031" s="72"/>
      <c r="F1031" s="94"/>
    </row>
    <row r="1032" spans="1:6" s="76" customFormat="1" ht="21" customHeight="1">
      <c r="A1032" s="3"/>
      <c r="B1032" s="3"/>
      <c r="C1032" s="6"/>
      <c r="D1032" s="72"/>
      <c r="E1032" s="72"/>
      <c r="F1032" s="94"/>
    </row>
    <row r="1033" spans="1:6" s="76" customFormat="1" ht="21" customHeight="1">
      <c r="A1033" s="3"/>
      <c r="B1033" s="3"/>
      <c r="C1033" s="6"/>
      <c r="D1033" s="72"/>
      <c r="E1033" s="72"/>
      <c r="F1033" s="94"/>
    </row>
    <row r="1034" spans="1:6" s="76" customFormat="1" ht="21" customHeight="1">
      <c r="A1034" s="3"/>
      <c r="B1034" s="3"/>
      <c r="C1034" s="6"/>
      <c r="D1034" s="72"/>
      <c r="E1034" s="72"/>
      <c r="F1034" s="94"/>
    </row>
    <row r="1035" spans="1:6" s="76" customFormat="1" ht="21" customHeight="1">
      <c r="A1035" s="3"/>
      <c r="B1035" s="3"/>
      <c r="C1035" s="6"/>
      <c r="D1035" s="72"/>
      <c r="E1035" s="72"/>
      <c r="F1035" s="94"/>
    </row>
    <row r="1036" spans="1:6" s="76" customFormat="1" ht="21" customHeight="1">
      <c r="A1036" s="3"/>
      <c r="B1036" s="3"/>
      <c r="C1036" s="6"/>
      <c r="D1036" s="72"/>
      <c r="E1036" s="72"/>
      <c r="F1036" s="94"/>
    </row>
    <row r="1037" spans="1:6" s="76" customFormat="1" ht="21" customHeight="1">
      <c r="A1037" s="3"/>
      <c r="B1037" s="3"/>
      <c r="C1037" s="6"/>
      <c r="D1037" s="72"/>
      <c r="E1037" s="72"/>
      <c r="F1037" s="94"/>
    </row>
    <row r="1038" spans="1:6" s="76" customFormat="1" ht="21" customHeight="1">
      <c r="A1038" s="3"/>
      <c r="B1038" s="3"/>
      <c r="C1038" s="6"/>
      <c r="D1038" s="72"/>
      <c r="E1038" s="72"/>
      <c r="F1038" s="94"/>
    </row>
    <row r="1039" spans="1:6" s="76" customFormat="1" ht="21" customHeight="1">
      <c r="A1039" s="3"/>
      <c r="B1039" s="3"/>
      <c r="C1039" s="6"/>
      <c r="D1039" s="72"/>
      <c r="E1039" s="72"/>
      <c r="F1039" s="94"/>
    </row>
    <row r="1040" spans="1:6" s="76" customFormat="1" ht="21" customHeight="1">
      <c r="A1040" s="3"/>
      <c r="B1040" s="3"/>
      <c r="C1040" s="6"/>
      <c r="D1040" s="72"/>
      <c r="E1040" s="72"/>
      <c r="F1040" s="94"/>
    </row>
    <row r="1041" spans="1:6" s="76" customFormat="1" ht="21" customHeight="1">
      <c r="A1041" s="3"/>
      <c r="B1041" s="3"/>
      <c r="C1041" s="6"/>
      <c r="D1041" s="72"/>
      <c r="E1041" s="72"/>
      <c r="F1041" s="94"/>
    </row>
    <row r="1042" spans="1:6" s="76" customFormat="1" ht="21" customHeight="1">
      <c r="A1042" s="3"/>
      <c r="B1042" s="3"/>
      <c r="C1042" s="6"/>
      <c r="D1042" s="72"/>
      <c r="E1042" s="72"/>
      <c r="F1042" s="94"/>
    </row>
    <row r="1043" spans="1:6" s="76" customFormat="1" ht="21" customHeight="1">
      <c r="A1043" s="3"/>
      <c r="B1043" s="3"/>
      <c r="C1043" s="6"/>
      <c r="D1043" s="72"/>
      <c r="E1043" s="72"/>
      <c r="F1043" s="94"/>
    </row>
    <row r="1044" spans="1:6" s="76" customFormat="1" ht="21" customHeight="1">
      <c r="A1044" s="3"/>
      <c r="B1044" s="3"/>
      <c r="C1044" s="6"/>
      <c r="D1044" s="72"/>
      <c r="E1044" s="72"/>
      <c r="F1044" s="94"/>
    </row>
    <row r="1045" spans="1:6" s="76" customFormat="1" ht="21" customHeight="1">
      <c r="A1045" s="3"/>
      <c r="B1045" s="3"/>
      <c r="C1045" s="6"/>
      <c r="D1045" s="72"/>
      <c r="E1045" s="72"/>
      <c r="F1045" s="94"/>
    </row>
    <row r="1046" spans="1:6" s="76" customFormat="1" ht="21" customHeight="1">
      <c r="A1046" s="3"/>
      <c r="B1046" s="3"/>
      <c r="C1046" s="6"/>
      <c r="D1046" s="72"/>
      <c r="E1046" s="72"/>
      <c r="F1046" s="94"/>
    </row>
    <row r="1047" spans="1:6" s="76" customFormat="1" ht="21" customHeight="1">
      <c r="A1047" s="3"/>
      <c r="B1047" s="3"/>
      <c r="C1047" s="6"/>
      <c r="D1047" s="72"/>
      <c r="E1047" s="72"/>
      <c r="F1047" s="94"/>
    </row>
    <row r="1048" spans="1:6" s="76" customFormat="1" ht="21" customHeight="1">
      <c r="A1048" s="3"/>
      <c r="B1048" s="3"/>
      <c r="C1048" s="6"/>
      <c r="D1048" s="72"/>
      <c r="E1048" s="72"/>
      <c r="F1048" s="94"/>
    </row>
    <row r="1049" spans="1:6" s="76" customFormat="1" ht="21" customHeight="1">
      <c r="A1049" s="3"/>
      <c r="B1049" s="3"/>
      <c r="C1049" s="6"/>
      <c r="D1049" s="72"/>
      <c r="E1049" s="72"/>
      <c r="F1049" s="94"/>
    </row>
    <row r="1050" spans="1:6" s="76" customFormat="1" ht="21" customHeight="1">
      <c r="A1050" s="3"/>
      <c r="B1050" s="3"/>
      <c r="C1050" s="6"/>
      <c r="D1050" s="72"/>
      <c r="E1050" s="72"/>
      <c r="F1050" s="94"/>
    </row>
    <row r="1051" spans="1:6" s="76" customFormat="1" ht="21" customHeight="1">
      <c r="A1051" s="3"/>
      <c r="B1051" s="3"/>
      <c r="C1051" s="6"/>
      <c r="D1051" s="72"/>
      <c r="E1051" s="72"/>
      <c r="F1051" s="94"/>
    </row>
    <row r="1052" spans="1:6" s="76" customFormat="1" ht="21" customHeight="1">
      <c r="A1052" s="3"/>
      <c r="B1052" s="3"/>
      <c r="C1052" s="6"/>
      <c r="D1052" s="72"/>
      <c r="E1052" s="72"/>
      <c r="F1052" s="94"/>
    </row>
    <row r="1053" spans="1:6" s="76" customFormat="1" ht="21" customHeight="1">
      <c r="A1053" s="3"/>
      <c r="B1053" s="3"/>
      <c r="C1053" s="6"/>
      <c r="D1053" s="72"/>
      <c r="E1053" s="72"/>
      <c r="F1053" s="94"/>
    </row>
    <row r="1054" spans="1:6" s="76" customFormat="1" ht="21" customHeight="1">
      <c r="A1054" s="3"/>
      <c r="B1054" s="3"/>
      <c r="C1054" s="6"/>
      <c r="D1054" s="72"/>
      <c r="E1054" s="72"/>
      <c r="F1054" s="94"/>
    </row>
    <row r="1055" spans="1:6" s="76" customFormat="1" ht="21" customHeight="1">
      <c r="A1055" s="3"/>
      <c r="B1055" s="3"/>
      <c r="C1055" s="6"/>
      <c r="D1055" s="72"/>
      <c r="E1055" s="72"/>
      <c r="F1055" s="94"/>
    </row>
    <row r="1056" spans="1:6" s="76" customFormat="1" ht="21" customHeight="1">
      <c r="A1056" s="3"/>
      <c r="B1056" s="3"/>
      <c r="C1056" s="6"/>
      <c r="D1056" s="72"/>
      <c r="E1056" s="72"/>
      <c r="F1056" s="94"/>
    </row>
    <row r="1057" spans="1:6" s="76" customFormat="1" ht="21" customHeight="1">
      <c r="A1057" s="3"/>
      <c r="B1057" s="3"/>
      <c r="C1057" s="6"/>
      <c r="D1057" s="72"/>
      <c r="E1057" s="72"/>
      <c r="F1057" s="94"/>
    </row>
    <row r="1058" spans="1:6" s="76" customFormat="1" ht="21" customHeight="1">
      <c r="A1058" s="3"/>
      <c r="B1058" s="3"/>
      <c r="C1058" s="6"/>
      <c r="D1058" s="72"/>
      <c r="E1058" s="72"/>
      <c r="F1058" s="94"/>
    </row>
    <row r="1059" spans="1:6" s="76" customFormat="1" ht="21" customHeight="1">
      <c r="A1059" s="3"/>
      <c r="B1059" s="3"/>
      <c r="C1059" s="6"/>
      <c r="D1059" s="72"/>
      <c r="E1059" s="72"/>
      <c r="F1059" s="94"/>
    </row>
    <row r="1060" spans="1:6" s="76" customFormat="1" ht="21" customHeight="1">
      <c r="A1060" s="3"/>
      <c r="B1060" s="3"/>
      <c r="C1060" s="6"/>
      <c r="D1060" s="72"/>
      <c r="E1060" s="72"/>
      <c r="F1060" s="94"/>
    </row>
    <row r="1061" spans="1:6" s="76" customFormat="1" ht="21" customHeight="1">
      <c r="A1061" s="3"/>
      <c r="B1061" s="3"/>
      <c r="C1061" s="6"/>
      <c r="D1061" s="72"/>
      <c r="E1061" s="72"/>
      <c r="F1061" s="94"/>
    </row>
    <row r="1062" spans="1:6" s="76" customFormat="1" ht="21" customHeight="1">
      <c r="A1062" s="3"/>
      <c r="B1062" s="3"/>
      <c r="C1062" s="6"/>
      <c r="D1062" s="72"/>
      <c r="E1062" s="72"/>
      <c r="F1062" s="94"/>
    </row>
    <row r="1063" spans="1:6" s="76" customFormat="1" ht="21" customHeight="1">
      <c r="A1063" s="3"/>
      <c r="B1063" s="3"/>
      <c r="C1063" s="6"/>
      <c r="D1063" s="72"/>
      <c r="E1063" s="72"/>
      <c r="F1063" s="94"/>
    </row>
    <row r="1064" spans="1:6" s="76" customFormat="1" ht="21" customHeight="1">
      <c r="A1064" s="3"/>
      <c r="B1064" s="3"/>
      <c r="C1064" s="6"/>
      <c r="D1064" s="72"/>
      <c r="E1064" s="72"/>
      <c r="F1064" s="94"/>
    </row>
    <row r="1065" spans="1:6" s="76" customFormat="1" ht="21" customHeight="1">
      <c r="A1065" s="3"/>
      <c r="B1065" s="3"/>
      <c r="C1065" s="6"/>
      <c r="D1065" s="72"/>
      <c r="E1065" s="72"/>
      <c r="F1065" s="94"/>
    </row>
    <row r="1066" spans="1:6" s="76" customFormat="1" ht="21" customHeight="1">
      <c r="A1066" s="3"/>
      <c r="B1066" s="3"/>
      <c r="C1066" s="6"/>
      <c r="D1066" s="72"/>
      <c r="E1066" s="72"/>
      <c r="F1066" s="94"/>
    </row>
    <row r="1067" spans="1:6" s="76" customFormat="1" ht="21" customHeight="1">
      <c r="A1067" s="3"/>
      <c r="B1067" s="3"/>
      <c r="C1067" s="6"/>
      <c r="D1067" s="72"/>
      <c r="E1067" s="72"/>
      <c r="F1067" s="94"/>
    </row>
    <row r="1068" spans="1:6" s="76" customFormat="1" ht="21" customHeight="1">
      <c r="A1068" s="3"/>
      <c r="B1068" s="3"/>
      <c r="C1068" s="6"/>
      <c r="D1068" s="72"/>
      <c r="E1068" s="72"/>
      <c r="F1068" s="94"/>
    </row>
    <row r="1069" spans="1:6" s="76" customFormat="1" ht="21" customHeight="1">
      <c r="A1069" s="3"/>
      <c r="B1069" s="3"/>
      <c r="C1069" s="6"/>
      <c r="D1069" s="72"/>
      <c r="E1069" s="72"/>
      <c r="F1069" s="94"/>
    </row>
    <row r="1070" spans="1:6" s="76" customFormat="1" ht="21" customHeight="1">
      <c r="A1070" s="3"/>
      <c r="B1070" s="3"/>
      <c r="C1070" s="6"/>
      <c r="D1070" s="72"/>
      <c r="E1070" s="72"/>
      <c r="F1070" s="94"/>
    </row>
    <row r="1071" spans="1:6" s="76" customFormat="1" ht="21" customHeight="1">
      <c r="A1071" s="3"/>
      <c r="B1071" s="3"/>
      <c r="C1071" s="6"/>
      <c r="D1071" s="72"/>
      <c r="E1071" s="72"/>
      <c r="F1071" s="94"/>
    </row>
    <row r="1072" spans="1:6" s="76" customFormat="1" ht="21" customHeight="1">
      <c r="A1072" s="3"/>
      <c r="B1072" s="3"/>
      <c r="C1072" s="6"/>
      <c r="D1072" s="72"/>
      <c r="E1072" s="72"/>
      <c r="F1072" s="94"/>
    </row>
    <row r="1073" spans="1:6" s="76" customFormat="1" ht="21" customHeight="1">
      <c r="A1073" s="3"/>
      <c r="B1073" s="3"/>
      <c r="C1073" s="6"/>
      <c r="D1073" s="72"/>
      <c r="E1073" s="72"/>
      <c r="F1073" s="94"/>
    </row>
    <row r="1074" spans="1:6" s="76" customFormat="1" ht="21" customHeight="1">
      <c r="A1074" s="3"/>
      <c r="B1074" s="3"/>
      <c r="C1074" s="6"/>
      <c r="D1074" s="72"/>
      <c r="E1074" s="72"/>
      <c r="F1074" s="94"/>
    </row>
    <row r="1075" spans="1:6" s="76" customFormat="1" ht="21" customHeight="1">
      <c r="A1075" s="3"/>
      <c r="B1075" s="3"/>
      <c r="C1075" s="6"/>
      <c r="D1075" s="72"/>
      <c r="E1075" s="72"/>
      <c r="F1075" s="94"/>
    </row>
    <row r="1076" spans="1:6" s="76" customFormat="1" ht="21" customHeight="1">
      <c r="A1076" s="3"/>
      <c r="B1076" s="3"/>
      <c r="C1076" s="6"/>
      <c r="D1076" s="72"/>
      <c r="E1076" s="72"/>
      <c r="F1076" s="94"/>
    </row>
    <row r="1077" spans="1:6" s="76" customFormat="1" ht="21" customHeight="1">
      <c r="A1077" s="3"/>
      <c r="B1077" s="3"/>
      <c r="C1077" s="6"/>
      <c r="D1077" s="72"/>
      <c r="E1077" s="72"/>
      <c r="F1077" s="94"/>
    </row>
    <row r="1078" spans="1:6" s="76" customFormat="1" ht="21" customHeight="1">
      <c r="A1078" s="3"/>
      <c r="B1078" s="3"/>
      <c r="C1078" s="6"/>
      <c r="D1078" s="72"/>
      <c r="E1078" s="72"/>
      <c r="F1078" s="94"/>
    </row>
    <row r="1079" spans="1:6" s="76" customFormat="1" ht="21" customHeight="1">
      <c r="A1079" s="3"/>
      <c r="B1079" s="3"/>
      <c r="C1079" s="6"/>
      <c r="D1079" s="72"/>
      <c r="E1079" s="72"/>
      <c r="F1079" s="94"/>
    </row>
    <row r="1080" spans="1:6" s="76" customFormat="1" ht="21" customHeight="1">
      <c r="A1080" s="3"/>
      <c r="B1080" s="3"/>
      <c r="C1080" s="6"/>
      <c r="D1080" s="72"/>
      <c r="E1080" s="72"/>
      <c r="F1080" s="94"/>
    </row>
    <row r="1081" spans="1:6" s="76" customFormat="1" ht="21" customHeight="1">
      <c r="A1081" s="3"/>
      <c r="B1081" s="3"/>
      <c r="C1081" s="6"/>
      <c r="D1081" s="72"/>
      <c r="E1081" s="72"/>
      <c r="F1081" s="94"/>
    </row>
    <row r="1082" spans="1:6" s="76" customFormat="1" ht="21" customHeight="1">
      <c r="A1082" s="3"/>
      <c r="B1082" s="3"/>
      <c r="C1082" s="6"/>
      <c r="D1082" s="72"/>
      <c r="E1082" s="72"/>
      <c r="F1082" s="94"/>
    </row>
    <row r="1083" spans="1:6" s="76" customFormat="1" ht="21" customHeight="1">
      <c r="A1083" s="3"/>
      <c r="B1083" s="3"/>
      <c r="C1083" s="6"/>
      <c r="D1083" s="72"/>
      <c r="E1083" s="72"/>
      <c r="F1083" s="94"/>
    </row>
    <row r="1084" spans="1:6" s="76" customFormat="1" ht="21" customHeight="1">
      <c r="A1084" s="3"/>
      <c r="B1084" s="3"/>
      <c r="C1084" s="6"/>
      <c r="D1084" s="72"/>
      <c r="E1084" s="72"/>
      <c r="F1084" s="94"/>
    </row>
    <row r="1085" spans="1:6" s="76" customFormat="1" ht="21" customHeight="1">
      <c r="A1085" s="3"/>
      <c r="B1085" s="3"/>
      <c r="C1085" s="6"/>
      <c r="D1085" s="72"/>
      <c r="E1085" s="72"/>
      <c r="F1085" s="94"/>
    </row>
    <row r="1086" spans="1:6" s="76" customFormat="1" ht="21" customHeight="1">
      <c r="A1086" s="3"/>
      <c r="B1086" s="3"/>
      <c r="C1086" s="6"/>
      <c r="D1086" s="72"/>
      <c r="E1086" s="72"/>
      <c r="F1086" s="94"/>
    </row>
    <row r="1087" spans="1:6" s="76" customFormat="1" ht="21" customHeight="1">
      <c r="A1087" s="3"/>
      <c r="B1087" s="3"/>
      <c r="C1087" s="6"/>
      <c r="D1087" s="72"/>
      <c r="E1087" s="72"/>
      <c r="F1087" s="94"/>
    </row>
    <row r="1088" spans="1:6" s="76" customFormat="1" ht="21" customHeight="1">
      <c r="A1088" s="3"/>
      <c r="B1088" s="3"/>
      <c r="C1088" s="6"/>
      <c r="D1088" s="72"/>
      <c r="E1088" s="72"/>
      <c r="F1088" s="94"/>
    </row>
    <row r="1089" spans="1:6" s="76" customFormat="1" ht="21" customHeight="1">
      <c r="A1089" s="3"/>
      <c r="B1089" s="3"/>
      <c r="C1089" s="6"/>
      <c r="D1089" s="72"/>
      <c r="E1089" s="72"/>
      <c r="F1089" s="94"/>
    </row>
    <row r="1090" spans="1:6" s="76" customFormat="1" ht="21" customHeight="1">
      <c r="A1090" s="3"/>
      <c r="B1090" s="3"/>
      <c r="C1090" s="6"/>
      <c r="D1090" s="72"/>
      <c r="E1090" s="72"/>
      <c r="F1090" s="94"/>
    </row>
    <row r="1091" spans="1:6" s="76" customFormat="1" ht="21" customHeight="1">
      <c r="A1091" s="3"/>
      <c r="B1091" s="3"/>
      <c r="C1091" s="6"/>
      <c r="D1091" s="72"/>
      <c r="E1091" s="72"/>
      <c r="F1091" s="94"/>
    </row>
    <row r="1092" spans="1:6" s="76" customFormat="1" ht="21" customHeight="1">
      <c r="A1092" s="3"/>
      <c r="B1092" s="3"/>
      <c r="C1092" s="6"/>
      <c r="D1092" s="72"/>
      <c r="E1092" s="72"/>
      <c r="F1092" s="94"/>
    </row>
    <row r="1093" spans="1:6" s="76" customFormat="1" ht="21" customHeight="1">
      <c r="A1093" s="3"/>
      <c r="B1093" s="3"/>
      <c r="C1093" s="6"/>
      <c r="D1093" s="72"/>
      <c r="E1093" s="72"/>
      <c r="F1093" s="94"/>
    </row>
    <row r="1094" spans="1:6" s="76" customFormat="1" ht="21" customHeight="1">
      <c r="A1094" s="3"/>
      <c r="B1094" s="3"/>
      <c r="C1094" s="6"/>
      <c r="D1094" s="72"/>
      <c r="E1094" s="72"/>
      <c r="F1094" s="94"/>
    </row>
    <row r="1095" spans="1:6" s="76" customFormat="1" ht="21" customHeight="1">
      <c r="A1095" s="3"/>
      <c r="B1095" s="3"/>
      <c r="C1095" s="6"/>
      <c r="D1095" s="72"/>
      <c r="E1095" s="72"/>
      <c r="F1095" s="94"/>
    </row>
    <row r="1096" spans="1:6" s="76" customFormat="1" ht="21" customHeight="1">
      <c r="A1096" s="3"/>
      <c r="B1096" s="3"/>
      <c r="C1096" s="6"/>
      <c r="D1096" s="72"/>
      <c r="E1096" s="72"/>
      <c r="F1096" s="94"/>
    </row>
    <row r="1097" spans="1:6" s="76" customFormat="1" ht="21" customHeight="1">
      <c r="A1097" s="3"/>
      <c r="B1097" s="3"/>
      <c r="C1097" s="6"/>
      <c r="D1097" s="72"/>
      <c r="E1097" s="72"/>
      <c r="F1097" s="94"/>
    </row>
    <row r="1098" spans="1:6" s="76" customFormat="1" ht="21" customHeight="1">
      <c r="A1098" s="3"/>
      <c r="B1098" s="3"/>
      <c r="C1098" s="6"/>
      <c r="D1098" s="72"/>
      <c r="E1098" s="72"/>
      <c r="F1098" s="94"/>
    </row>
    <row r="1099" spans="1:6" s="76" customFormat="1" ht="21" customHeight="1">
      <c r="A1099" s="3"/>
      <c r="B1099" s="3"/>
      <c r="C1099" s="6"/>
      <c r="D1099" s="72"/>
      <c r="E1099" s="72"/>
      <c r="F1099" s="94"/>
    </row>
    <row r="1100" spans="1:6" s="76" customFormat="1" ht="21" customHeight="1">
      <c r="A1100" s="3"/>
      <c r="B1100" s="3"/>
      <c r="C1100" s="6"/>
      <c r="D1100" s="72"/>
      <c r="E1100" s="72"/>
      <c r="F1100" s="94"/>
    </row>
    <row r="1101" spans="1:6" s="76" customFormat="1" ht="21" customHeight="1">
      <c r="A1101" s="3"/>
      <c r="B1101" s="3"/>
      <c r="C1101" s="6"/>
      <c r="D1101" s="72"/>
      <c r="E1101" s="72"/>
      <c r="F1101" s="94"/>
    </row>
    <row r="1102" spans="1:6" s="76" customFormat="1" ht="21" customHeight="1">
      <c r="A1102" s="3"/>
      <c r="B1102" s="3"/>
      <c r="C1102" s="6"/>
      <c r="D1102" s="72"/>
      <c r="E1102" s="72"/>
      <c r="F1102" s="94"/>
    </row>
    <row r="1103" spans="1:6" s="76" customFormat="1" ht="21" customHeight="1">
      <c r="A1103" s="3"/>
      <c r="B1103" s="3"/>
      <c r="C1103" s="6"/>
      <c r="D1103" s="72"/>
      <c r="E1103" s="72"/>
      <c r="F1103" s="94"/>
    </row>
    <row r="1104" spans="1:6" s="76" customFormat="1" ht="21" customHeight="1">
      <c r="A1104" s="3"/>
      <c r="B1104" s="3"/>
      <c r="C1104" s="6"/>
      <c r="D1104" s="72"/>
      <c r="E1104" s="72"/>
      <c r="F1104" s="94"/>
    </row>
    <row r="1105" spans="1:6" s="76" customFormat="1" ht="21" customHeight="1">
      <c r="A1105" s="3"/>
      <c r="B1105" s="3"/>
      <c r="C1105" s="6"/>
      <c r="D1105" s="72"/>
      <c r="E1105" s="72"/>
      <c r="F1105" s="94"/>
    </row>
    <row r="1106" spans="1:6" s="76" customFormat="1" ht="21" customHeight="1">
      <c r="A1106" s="3"/>
      <c r="B1106" s="3"/>
      <c r="C1106" s="6"/>
      <c r="D1106" s="72"/>
      <c r="E1106" s="72"/>
      <c r="F1106" s="94"/>
    </row>
    <row r="1107" spans="1:6" s="76" customFormat="1" ht="21" customHeight="1">
      <c r="A1107" s="3"/>
      <c r="B1107" s="3"/>
      <c r="C1107" s="6"/>
      <c r="D1107" s="72"/>
      <c r="E1107" s="72"/>
      <c r="F1107" s="94"/>
    </row>
    <row r="1108" spans="1:6" s="76" customFormat="1" ht="21" customHeight="1">
      <c r="A1108" s="3"/>
      <c r="B1108" s="3"/>
      <c r="C1108" s="6"/>
      <c r="D1108" s="72"/>
      <c r="E1108" s="72"/>
      <c r="F1108" s="94"/>
    </row>
    <row r="1109" spans="1:6" s="76" customFormat="1" ht="21" customHeight="1">
      <c r="A1109" s="3"/>
      <c r="B1109" s="3"/>
      <c r="C1109" s="6"/>
      <c r="D1109" s="72"/>
      <c r="E1109" s="72"/>
      <c r="F1109" s="94"/>
    </row>
    <row r="1110" spans="1:6" s="76" customFormat="1" ht="21" customHeight="1">
      <c r="A1110" s="3"/>
      <c r="B1110" s="3"/>
      <c r="C1110" s="6"/>
      <c r="D1110" s="72"/>
      <c r="E1110" s="72"/>
      <c r="F1110" s="94"/>
    </row>
    <row r="1111" spans="1:6" s="76" customFormat="1" ht="21" customHeight="1">
      <c r="A1111" s="3"/>
      <c r="B1111" s="3"/>
      <c r="C1111" s="6"/>
      <c r="D1111" s="72"/>
      <c r="E1111" s="72"/>
      <c r="F1111" s="94"/>
    </row>
    <row r="1112" spans="1:6" s="76" customFormat="1" ht="21" customHeight="1">
      <c r="A1112" s="3"/>
      <c r="B1112" s="3"/>
      <c r="C1112" s="6"/>
      <c r="D1112" s="72"/>
      <c r="E1112" s="72"/>
      <c r="F1112" s="94"/>
    </row>
    <row r="1113" spans="1:6" s="76" customFormat="1" ht="21" customHeight="1">
      <c r="A1113" s="3"/>
      <c r="B1113" s="3"/>
      <c r="C1113" s="6"/>
      <c r="D1113" s="72"/>
      <c r="E1113" s="72"/>
      <c r="F1113" s="94"/>
    </row>
    <row r="1114" spans="1:6" s="76" customFormat="1" ht="21" customHeight="1">
      <c r="A1114" s="3"/>
      <c r="B1114" s="3"/>
      <c r="C1114" s="6"/>
      <c r="D1114" s="72"/>
      <c r="E1114" s="72"/>
      <c r="F1114" s="94"/>
    </row>
    <row r="1115" spans="1:6" s="76" customFormat="1" ht="21" customHeight="1">
      <c r="A1115" s="3"/>
      <c r="B1115" s="3"/>
      <c r="C1115" s="6"/>
      <c r="D1115" s="72"/>
      <c r="E1115" s="72"/>
      <c r="F1115" s="94"/>
    </row>
    <row r="1116" spans="1:6" s="76" customFormat="1" ht="21" customHeight="1">
      <c r="A1116" s="3"/>
      <c r="B1116" s="3"/>
      <c r="C1116" s="6"/>
      <c r="D1116" s="72"/>
      <c r="E1116" s="72"/>
      <c r="F1116" s="94"/>
    </row>
    <row r="1117" spans="1:6" s="76" customFormat="1" ht="21" customHeight="1">
      <c r="A1117" s="3"/>
      <c r="B1117" s="3"/>
      <c r="C1117" s="6"/>
      <c r="D1117" s="72"/>
      <c r="E1117" s="72"/>
      <c r="F1117" s="94"/>
    </row>
    <row r="1118" spans="1:6" s="76" customFormat="1" ht="21" customHeight="1">
      <c r="A1118" s="3"/>
      <c r="B1118" s="3"/>
      <c r="C1118" s="6"/>
      <c r="D1118" s="72"/>
      <c r="E1118" s="72"/>
      <c r="F1118" s="94"/>
    </row>
    <row r="1119" spans="1:6" s="76" customFormat="1" ht="21" customHeight="1">
      <c r="A1119" s="3"/>
      <c r="B1119" s="3"/>
      <c r="C1119" s="6"/>
      <c r="D1119" s="72"/>
      <c r="E1119" s="72"/>
      <c r="F1119" s="94"/>
    </row>
    <row r="1120" spans="1:6" s="76" customFormat="1" ht="21" customHeight="1">
      <c r="A1120" s="3"/>
      <c r="B1120" s="3"/>
      <c r="C1120" s="6"/>
      <c r="D1120" s="72"/>
      <c r="E1120" s="72"/>
      <c r="F1120" s="94"/>
    </row>
    <row r="1121" spans="1:6" s="76" customFormat="1" ht="21" customHeight="1">
      <c r="A1121" s="3"/>
      <c r="B1121" s="3"/>
      <c r="C1121" s="6"/>
      <c r="D1121" s="72"/>
      <c r="E1121" s="72"/>
      <c r="F1121" s="94"/>
    </row>
    <row r="1122" spans="1:6" s="76" customFormat="1" ht="21" customHeight="1">
      <c r="A1122" s="3"/>
      <c r="B1122" s="3"/>
      <c r="C1122" s="6"/>
      <c r="D1122" s="72"/>
      <c r="E1122" s="72"/>
      <c r="F1122" s="94"/>
    </row>
    <row r="1123" spans="1:6" s="76" customFormat="1" ht="21" customHeight="1">
      <c r="A1123" s="3"/>
      <c r="B1123" s="3"/>
      <c r="C1123" s="6"/>
      <c r="D1123" s="72"/>
      <c r="E1123" s="72"/>
      <c r="F1123" s="94"/>
    </row>
    <row r="1124" spans="1:6" s="76" customFormat="1" ht="21" customHeight="1">
      <c r="A1124" s="3"/>
      <c r="B1124" s="3"/>
      <c r="C1124" s="6"/>
      <c r="D1124" s="72"/>
      <c r="E1124" s="72"/>
      <c r="F1124" s="94"/>
    </row>
    <row r="1125" spans="1:6" s="76" customFormat="1" ht="21" customHeight="1">
      <c r="A1125" s="3"/>
      <c r="B1125" s="3"/>
      <c r="C1125" s="6"/>
      <c r="D1125" s="72"/>
      <c r="E1125" s="72"/>
      <c r="F1125" s="94"/>
    </row>
    <row r="1126" spans="1:6" s="76" customFormat="1" ht="21" customHeight="1">
      <c r="A1126" s="3"/>
      <c r="B1126" s="3"/>
      <c r="C1126" s="6"/>
      <c r="D1126" s="72"/>
      <c r="E1126" s="72"/>
      <c r="F1126" s="94"/>
    </row>
    <row r="1127" spans="1:6" s="76" customFormat="1" ht="21" customHeight="1">
      <c r="A1127" s="3"/>
      <c r="B1127" s="3"/>
      <c r="C1127" s="6"/>
      <c r="D1127" s="72"/>
      <c r="E1127" s="72"/>
      <c r="F1127" s="94"/>
    </row>
    <row r="1128" spans="1:6" s="76" customFormat="1" ht="21" customHeight="1">
      <c r="A1128" s="3"/>
      <c r="B1128" s="3"/>
      <c r="C1128" s="6"/>
      <c r="D1128" s="72"/>
      <c r="E1128" s="72"/>
      <c r="F1128" s="94"/>
    </row>
    <row r="1129" spans="1:6" s="76" customFormat="1" ht="21" customHeight="1">
      <c r="A1129" s="3"/>
      <c r="B1129" s="3"/>
      <c r="C1129" s="6"/>
      <c r="D1129" s="72"/>
      <c r="E1129" s="72"/>
      <c r="F1129" s="94"/>
    </row>
    <row r="1130" spans="1:6" s="76" customFormat="1" ht="21" customHeight="1">
      <c r="A1130" s="3"/>
      <c r="B1130" s="3"/>
      <c r="C1130" s="6"/>
      <c r="D1130" s="72"/>
      <c r="E1130" s="72"/>
      <c r="F1130" s="94"/>
    </row>
    <row r="1131" spans="1:6" s="76" customFormat="1" ht="21" customHeight="1">
      <c r="A1131" s="3"/>
      <c r="B1131" s="3"/>
      <c r="C1131" s="6"/>
      <c r="D1131" s="72"/>
      <c r="E1131" s="72"/>
      <c r="F1131" s="94"/>
    </row>
    <row r="1132" spans="1:6" s="76" customFormat="1" ht="21" customHeight="1">
      <c r="A1132" s="3"/>
      <c r="B1132" s="3"/>
      <c r="C1132" s="6"/>
      <c r="D1132" s="72"/>
      <c r="E1132" s="72"/>
      <c r="F1132" s="94"/>
    </row>
    <row r="1133" spans="1:6" s="76" customFormat="1" ht="21" customHeight="1">
      <c r="A1133" s="3"/>
      <c r="B1133" s="3"/>
      <c r="C1133" s="6"/>
      <c r="D1133" s="72"/>
      <c r="E1133" s="72"/>
      <c r="F1133" s="94"/>
    </row>
    <row r="1134" spans="1:6" s="76" customFormat="1" ht="21" customHeight="1">
      <c r="A1134" s="3"/>
      <c r="B1134" s="3"/>
      <c r="C1134" s="6"/>
      <c r="D1134" s="72"/>
      <c r="E1134" s="72"/>
      <c r="F1134" s="94"/>
    </row>
    <row r="1135" spans="1:6" s="76" customFormat="1" ht="21" customHeight="1">
      <c r="A1135" s="3"/>
      <c r="B1135" s="3"/>
      <c r="C1135" s="6"/>
      <c r="D1135" s="72"/>
      <c r="E1135" s="72"/>
      <c r="F1135" s="94"/>
    </row>
    <row r="1136" spans="1:6" s="76" customFormat="1" ht="21" customHeight="1">
      <c r="A1136" s="3"/>
      <c r="B1136" s="3"/>
      <c r="C1136" s="6"/>
      <c r="D1136" s="72"/>
      <c r="E1136" s="72"/>
      <c r="F1136" s="94"/>
    </row>
    <row r="1137" spans="1:6" s="76" customFormat="1" ht="21" customHeight="1">
      <c r="A1137" s="3"/>
      <c r="B1137" s="3"/>
      <c r="C1137" s="6"/>
      <c r="D1137" s="72"/>
      <c r="E1137" s="72"/>
      <c r="F1137" s="94"/>
    </row>
    <row r="1138" spans="1:6" s="76" customFormat="1" ht="21" customHeight="1">
      <c r="A1138" s="3"/>
      <c r="B1138" s="3"/>
      <c r="C1138" s="6"/>
      <c r="D1138" s="72"/>
      <c r="E1138" s="72"/>
      <c r="F1138" s="94"/>
    </row>
    <row r="1139" spans="1:6" s="76" customFormat="1" ht="21" customHeight="1">
      <c r="A1139" s="3"/>
      <c r="B1139" s="3"/>
      <c r="C1139" s="6"/>
      <c r="D1139" s="72"/>
      <c r="E1139" s="72"/>
      <c r="F1139" s="94"/>
    </row>
    <row r="1140" spans="1:6" s="76" customFormat="1" ht="21" customHeight="1">
      <c r="A1140" s="3"/>
      <c r="B1140" s="3"/>
      <c r="C1140" s="6"/>
      <c r="D1140" s="72"/>
      <c r="E1140" s="72"/>
      <c r="F1140" s="94"/>
    </row>
    <row r="1141" spans="1:6" s="76" customFormat="1" ht="21" customHeight="1">
      <c r="A1141" s="3"/>
      <c r="B1141" s="3"/>
      <c r="C1141" s="6"/>
      <c r="D1141" s="72"/>
      <c r="E1141" s="72"/>
      <c r="F1141" s="94"/>
    </row>
    <row r="1142" spans="1:6" s="76" customFormat="1" ht="21" customHeight="1">
      <c r="A1142" s="3"/>
      <c r="B1142" s="3"/>
      <c r="C1142" s="6"/>
      <c r="D1142" s="72"/>
      <c r="E1142" s="72"/>
      <c r="F1142" s="94"/>
    </row>
    <row r="1143" spans="1:6" s="76" customFormat="1" ht="21" customHeight="1">
      <c r="A1143" s="3"/>
      <c r="B1143" s="3"/>
      <c r="C1143" s="6"/>
      <c r="D1143" s="72"/>
      <c r="E1143" s="72"/>
      <c r="F1143" s="94"/>
    </row>
    <row r="1144" spans="1:6" s="76" customFormat="1" ht="21" customHeight="1">
      <c r="A1144" s="3"/>
      <c r="B1144" s="3"/>
      <c r="C1144" s="6"/>
      <c r="D1144" s="72"/>
      <c r="E1144" s="72"/>
      <c r="F1144" s="94"/>
    </row>
    <row r="1145" spans="1:6" s="76" customFormat="1" ht="21" customHeight="1">
      <c r="A1145" s="3"/>
      <c r="B1145" s="3"/>
      <c r="C1145" s="6"/>
      <c r="D1145" s="72"/>
      <c r="E1145" s="72"/>
      <c r="F1145" s="94"/>
    </row>
    <row r="1146" spans="1:6" s="76" customFormat="1" ht="21" customHeight="1">
      <c r="A1146" s="3"/>
      <c r="B1146" s="3"/>
      <c r="C1146" s="6"/>
      <c r="D1146" s="72"/>
      <c r="E1146" s="72"/>
      <c r="F1146" s="94"/>
    </row>
    <row r="1147" spans="1:6" s="76" customFormat="1" ht="21" customHeight="1">
      <c r="A1147" s="3"/>
      <c r="B1147" s="3"/>
      <c r="C1147" s="6"/>
      <c r="D1147" s="72"/>
      <c r="E1147" s="72"/>
      <c r="F1147" s="94"/>
    </row>
    <row r="1148" spans="1:6" s="76" customFormat="1" ht="21" customHeight="1">
      <c r="A1148" s="3"/>
      <c r="B1148" s="3"/>
      <c r="C1148" s="6"/>
      <c r="D1148" s="72"/>
      <c r="E1148" s="72"/>
      <c r="F1148" s="94"/>
    </row>
    <row r="1149" spans="1:6" s="76" customFormat="1" ht="21" customHeight="1">
      <c r="A1149" s="3"/>
      <c r="B1149" s="3"/>
      <c r="C1149" s="6"/>
      <c r="D1149" s="72"/>
      <c r="E1149" s="72"/>
      <c r="F1149" s="94"/>
    </row>
    <row r="1150" spans="1:6" s="76" customFormat="1" ht="21" customHeight="1">
      <c r="A1150" s="3"/>
      <c r="B1150" s="3"/>
      <c r="C1150" s="6"/>
      <c r="D1150" s="72"/>
      <c r="E1150" s="72"/>
      <c r="F1150" s="94"/>
    </row>
    <row r="1151" spans="1:6" s="76" customFormat="1" ht="21" customHeight="1">
      <c r="A1151" s="3"/>
      <c r="B1151" s="3"/>
      <c r="C1151" s="6"/>
      <c r="D1151" s="72"/>
      <c r="E1151" s="72"/>
      <c r="F1151" s="94"/>
    </row>
    <row r="1152" spans="1:6" s="76" customFormat="1" ht="21" customHeight="1">
      <c r="A1152" s="3"/>
      <c r="B1152" s="3"/>
      <c r="C1152" s="6"/>
      <c r="D1152" s="72"/>
      <c r="E1152" s="72"/>
      <c r="F1152" s="94"/>
    </row>
    <row r="1153" spans="1:6" s="76" customFormat="1" ht="21" customHeight="1">
      <c r="A1153" s="3"/>
      <c r="B1153" s="3"/>
      <c r="C1153" s="6"/>
      <c r="D1153" s="72"/>
      <c r="E1153" s="72"/>
      <c r="F1153" s="94"/>
    </row>
    <row r="1154" spans="1:6" s="76" customFormat="1" ht="21" customHeight="1">
      <c r="A1154" s="3"/>
      <c r="B1154" s="3"/>
      <c r="C1154" s="6"/>
      <c r="D1154" s="72"/>
      <c r="E1154" s="72"/>
      <c r="F1154" s="94"/>
    </row>
    <row r="1155" spans="1:6" s="76" customFormat="1" ht="21" customHeight="1">
      <c r="A1155" s="3"/>
      <c r="B1155" s="3"/>
      <c r="C1155" s="6"/>
      <c r="D1155" s="72"/>
      <c r="E1155" s="72"/>
      <c r="F1155" s="94"/>
    </row>
    <row r="1156" spans="1:6" s="76" customFormat="1" ht="21" customHeight="1">
      <c r="A1156" s="3"/>
      <c r="B1156" s="3"/>
      <c r="C1156" s="6"/>
      <c r="D1156" s="72"/>
      <c r="E1156" s="72"/>
      <c r="F1156" s="94"/>
    </row>
    <row r="1157" spans="1:6" s="76" customFormat="1" ht="21" customHeight="1">
      <c r="A1157" s="3"/>
      <c r="B1157" s="3"/>
      <c r="C1157" s="6"/>
      <c r="D1157" s="72"/>
      <c r="E1157" s="72"/>
      <c r="F1157" s="94"/>
    </row>
    <row r="1158" spans="1:6" s="76" customFormat="1" ht="21" customHeight="1">
      <c r="A1158" s="3"/>
      <c r="B1158" s="3"/>
      <c r="C1158" s="6"/>
      <c r="D1158" s="72"/>
      <c r="E1158" s="72"/>
      <c r="F1158" s="94"/>
    </row>
    <row r="1159" spans="1:6" s="76" customFormat="1" ht="21" customHeight="1">
      <c r="A1159" s="3"/>
      <c r="B1159" s="3"/>
      <c r="C1159" s="6"/>
      <c r="D1159" s="72"/>
      <c r="E1159" s="72"/>
      <c r="F1159" s="94"/>
    </row>
    <row r="1160" spans="1:6" s="76" customFormat="1" ht="21" customHeight="1">
      <c r="A1160" s="3"/>
      <c r="B1160" s="3"/>
      <c r="C1160" s="6"/>
      <c r="D1160" s="72"/>
      <c r="E1160" s="72"/>
      <c r="F1160" s="94"/>
    </row>
    <row r="1161" spans="1:6" s="76" customFormat="1" ht="21" customHeight="1">
      <c r="A1161" s="3"/>
      <c r="B1161" s="3"/>
      <c r="C1161" s="6"/>
      <c r="D1161" s="72"/>
      <c r="E1161" s="72"/>
      <c r="F1161" s="94"/>
    </row>
    <row r="1162" spans="1:6" s="76" customFormat="1" ht="21" customHeight="1">
      <c r="A1162" s="3"/>
      <c r="B1162" s="3"/>
      <c r="C1162" s="6"/>
      <c r="D1162" s="72"/>
      <c r="E1162" s="72"/>
      <c r="F1162" s="94"/>
    </row>
    <row r="1163" spans="1:6" s="76" customFormat="1" ht="21" customHeight="1">
      <c r="A1163" s="3"/>
      <c r="B1163" s="3"/>
      <c r="C1163" s="6"/>
      <c r="D1163" s="72"/>
      <c r="E1163" s="72"/>
      <c r="F1163" s="94"/>
    </row>
    <row r="1164" spans="1:6" s="76" customFormat="1" ht="21" customHeight="1">
      <c r="A1164" s="3"/>
      <c r="B1164" s="3"/>
      <c r="C1164" s="6"/>
      <c r="D1164" s="72"/>
      <c r="E1164" s="72"/>
      <c r="F1164" s="94"/>
    </row>
    <row r="1165" spans="1:6" s="76" customFormat="1" ht="21" customHeight="1">
      <c r="A1165" s="3"/>
      <c r="B1165" s="3"/>
      <c r="C1165" s="6"/>
      <c r="D1165" s="72"/>
      <c r="E1165" s="72"/>
      <c r="F1165" s="94"/>
    </row>
    <row r="1166" spans="1:6" s="76" customFormat="1" ht="21" customHeight="1">
      <c r="A1166" s="3"/>
      <c r="B1166" s="3"/>
      <c r="C1166" s="6"/>
      <c r="D1166" s="72"/>
      <c r="E1166" s="72"/>
      <c r="F1166" s="94"/>
    </row>
    <row r="1167" spans="1:6" s="76" customFormat="1" ht="21" customHeight="1">
      <c r="A1167" s="3"/>
      <c r="B1167" s="3"/>
      <c r="C1167" s="6"/>
      <c r="D1167" s="72"/>
      <c r="E1167" s="72"/>
      <c r="F1167" s="94"/>
    </row>
    <row r="1168" spans="1:6" s="76" customFormat="1" ht="21" customHeight="1">
      <c r="A1168" s="3"/>
      <c r="B1168" s="3"/>
      <c r="C1168" s="6"/>
      <c r="D1168" s="72"/>
      <c r="E1168" s="72"/>
      <c r="F1168" s="94"/>
    </row>
    <row r="1169" spans="1:6" s="76" customFormat="1" ht="21" customHeight="1">
      <c r="A1169" s="3"/>
      <c r="B1169" s="3"/>
      <c r="C1169" s="6"/>
      <c r="D1169" s="72"/>
      <c r="E1169" s="72"/>
      <c r="F1169" s="94"/>
    </row>
    <row r="1170" spans="1:6" s="76" customFormat="1" ht="21" customHeight="1">
      <c r="A1170" s="3"/>
      <c r="B1170" s="3"/>
      <c r="C1170" s="6"/>
      <c r="D1170" s="72"/>
      <c r="E1170" s="72"/>
      <c r="F1170" s="94"/>
    </row>
    <row r="1171" spans="1:6" s="76" customFormat="1" ht="21" customHeight="1">
      <c r="A1171" s="3"/>
      <c r="B1171" s="3"/>
      <c r="C1171" s="6"/>
      <c r="D1171" s="72"/>
      <c r="E1171" s="72"/>
      <c r="F1171" s="94"/>
    </row>
    <row r="1172" spans="1:6" s="76" customFormat="1" ht="21" customHeight="1">
      <c r="A1172" s="3"/>
      <c r="B1172" s="3"/>
      <c r="C1172" s="6"/>
      <c r="D1172" s="72"/>
      <c r="E1172" s="72"/>
      <c r="F1172" s="94"/>
    </row>
    <row r="1173" spans="1:6" s="76" customFormat="1" ht="21" customHeight="1">
      <c r="A1173" s="3"/>
      <c r="B1173" s="3"/>
      <c r="C1173" s="6"/>
      <c r="D1173" s="72"/>
      <c r="E1173" s="72"/>
      <c r="F1173" s="94"/>
    </row>
    <row r="1174" spans="1:6" s="76" customFormat="1" ht="21" customHeight="1">
      <c r="A1174" s="3"/>
      <c r="B1174" s="3"/>
      <c r="C1174" s="6"/>
      <c r="D1174" s="72"/>
      <c r="E1174" s="72"/>
      <c r="F1174" s="94"/>
    </row>
    <row r="1175" spans="1:6" s="76" customFormat="1" ht="21" customHeight="1">
      <c r="A1175" s="3"/>
      <c r="B1175" s="3"/>
      <c r="C1175" s="6"/>
      <c r="D1175" s="72"/>
      <c r="E1175" s="72"/>
      <c r="F1175" s="94"/>
    </row>
    <row r="1176" spans="1:6" s="76" customFormat="1" ht="21" customHeight="1">
      <c r="A1176" s="3"/>
      <c r="B1176" s="3"/>
      <c r="C1176" s="6"/>
      <c r="D1176" s="72"/>
      <c r="E1176" s="72"/>
      <c r="F1176" s="94"/>
    </row>
    <row r="1177" spans="1:6" s="76" customFormat="1" ht="21" customHeight="1">
      <c r="A1177" s="3"/>
      <c r="B1177" s="3"/>
      <c r="C1177" s="6"/>
      <c r="D1177" s="72"/>
      <c r="E1177" s="72"/>
      <c r="F1177" s="94"/>
    </row>
    <row r="1178" spans="1:6" s="76" customFormat="1" ht="21" customHeight="1">
      <c r="A1178" s="3"/>
      <c r="B1178" s="3"/>
      <c r="C1178" s="6"/>
      <c r="D1178" s="72"/>
      <c r="E1178" s="72"/>
      <c r="F1178" s="94"/>
    </row>
    <row r="1179" spans="1:6" s="76" customFormat="1" ht="21" customHeight="1">
      <c r="A1179" s="3"/>
      <c r="B1179" s="3"/>
      <c r="C1179" s="6"/>
      <c r="D1179" s="72"/>
      <c r="E1179" s="72"/>
      <c r="F1179" s="94"/>
    </row>
    <row r="1180" spans="1:6" s="76" customFormat="1" ht="21" customHeight="1">
      <c r="A1180" s="3"/>
      <c r="B1180" s="3"/>
      <c r="C1180" s="6"/>
      <c r="D1180" s="72"/>
      <c r="E1180" s="72"/>
      <c r="F1180" s="94"/>
    </row>
    <row r="1181" spans="1:6" s="76" customFormat="1" ht="21" customHeight="1">
      <c r="A1181" s="3"/>
      <c r="B1181" s="3"/>
      <c r="C1181" s="6"/>
      <c r="D1181" s="72"/>
      <c r="E1181" s="72"/>
      <c r="F1181" s="94"/>
    </row>
    <row r="1182" spans="1:6" s="76" customFormat="1" ht="21" customHeight="1">
      <c r="A1182" s="3"/>
      <c r="B1182" s="3"/>
      <c r="C1182" s="6"/>
      <c r="D1182" s="72"/>
      <c r="E1182" s="72"/>
      <c r="F1182" s="94"/>
    </row>
    <row r="1183" spans="1:6" s="76" customFormat="1" ht="21" customHeight="1">
      <c r="A1183" s="3"/>
      <c r="B1183" s="3"/>
      <c r="C1183" s="6"/>
      <c r="D1183" s="72"/>
      <c r="E1183" s="72"/>
      <c r="F1183" s="94"/>
    </row>
    <row r="1184" spans="1:6" s="76" customFormat="1" ht="21" customHeight="1">
      <c r="A1184" s="3"/>
      <c r="B1184" s="3"/>
      <c r="C1184" s="6"/>
      <c r="D1184" s="72"/>
      <c r="E1184" s="72"/>
      <c r="F1184" s="94"/>
    </row>
    <row r="1185" spans="1:6" s="76" customFormat="1" ht="21" customHeight="1">
      <c r="A1185" s="3"/>
      <c r="B1185" s="3"/>
      <c r="C1185" s="6"/>
      <c r="D1185" s="72"/>
      <c r="E1185" s="72"/>
      <c r="F1185" s="94"/>
    </row>
    <row r="1186" spans="1:6" s="76" customFormat="1" ht="21" customHeight="1">
      <c r="A1186" s="3"/>
      <c r="B1186" s="3"/>
      <c r="C1186" s="6"/>
      <c r="D1186" s="72"/>
      <c r="E1186" s="72"/>
      <c r="F1186" s="94"/>
    </row>
    <row r="1187" spans="1:6" s="76" customFormat="1" ht="21" customHeight="1">
      <c r="A1187" s="3"/>
      <c r="B1187" s="3"/>
      <c r="C1187" s="6"/>
      <c r="D1187" s="72"/>
      <c r="E1187" s="72"/>
      <c r="F1187" s="94"/>
    </row>
    <row r="1188" spans="1:6" s="76" customFormat="1" ht="21" customHeight="1">
      <c r="A1188" s="3"/>
      <c r="B1188" s="3"/>
      <c r="C1188" s="6"/>
      <c r="D1188" s="72"/>
      <c r="E1188" s="72"/>
      <c r="F1188" s="94"/>
    </row>
    <row r="1189" spans="1:6" s="76" customFormat="1" ht="21" customHeight="1">
      <c r="A1189" s="3"/>
      <c r="B1189" s="3"/>
      <c r="C1189" s="6"/>
      <c r="D1189" s="72"/>
      <c r="E1189" s="72"/>
      <c r="F1189" s="94"/>
    </row>
    <row r="1190" spans="1:6" s="76" customFormat="1" ht="21" customHeight="1">
      <c r="A1190" s="3"/>
      <c r="B1190" s="3"/>
      <c r="C1190" s="6"/>
      <c r="D1190" s="72"/>
      <c r="E1190" s="72"/>
      <c r="F1190" s="94"/>
    </row>
    <row r="1191" spans="1:6" s="76" customFormat="1" ht="21" customHeight="1">
      <c r="A1191" s="3"/>
      <c r="B1191" s="3"/>
      <c r="C1191" s="6"/>
      <c r="D1191" s="72"/>
      <c r="E1191" s="72"/>
      <c r="F1191" s="94"/>
    </row>
    <row r="1192" spans="1:6" s="76" customFormat="1" ht="21" customHeight="1">
      <c r="A1192" s="3"/>
      <c r="B1192" s="3"/>
      <c r="C1192" s="6"/>
      <c r="D1192" s="72"/>
      <c r="E1192" s="72"/>
      <c r="F1192" s="94"/>
    </row>
    <row r="1193" spans="1:6" s="76" customFormat="1" ht="21" customHeight="1">
      <c r="A1193" s="3"/>
      <c r="B1193" s="3"/>
      <c r="C1193" s="6"/>
      <c r="D1193" s="72"/>
      <c r="E1193" s="72"/>
      <c r="F1193" s="94"/>
    </row>
    <row r="1194" spans="1:6" s="76" customFormat="1" ht="21" customHeight="1">
      <c r="A1194" s="3"/>
      <c r="B1194" s="3"/>
      <c r="C1194" s="6"/>
      <c r="D1194" s="72"/>
      <c r="E1194" s="72"/>
      <c r="F1194" s="94"/>
    </row>
    <row r="1195" spans="1:6" s="76" customFormat="1" ht="21" customHeight="1">
      <c r="A1195" s="3"/>
      <c r="B1195" s="3"/>
      <c r="C1195" s="6"/>
      <c r="D1195" s="72"/>
      <c r="E1195" s="72"/>
      <c r="F1195" s="94"/>
    </row>
    <row r="1196" spans="1:6" s="76" customFormat="1" ht="21" customHeight="1">
      <c r="A1196" s="3"/>
      <c r="B1196" s="3"/>
      <c r="C1196" s="6"/>
      <c r="D1196" s="72"/>
      <c r="E1196" s="72"/>
      <c r="F1196" s="94"/>
    </row>
    <row r="1197" spans="1:6" s="76" customFormat="1" ht="21" customHeight="1">
      <c r="A1197" s="3"/>
      <c r="B1197" s="3"/>
      <c r="C1197" s="6"/>
      <c r="D1197" s="72"/>
      <c r="E1197" s="72"/>
      <c r="F1197" s="94"/>
    </row>
    <row r="1198" spans="1:6" s="76" customFormat="1" ht="21" customHeight="1">
      <c r="A1198" s="3"/>
      <c r="B1198" s="3"/>
      <c r="C1198" s="6"/>
      <c r="D1198" s="72"/>
      <c r="E1198" s="72"/>
      <c r="F1198" s="94"/>
    </row>
    <row r="1199" spans="1:6" s="76" customFormat="1" ht="21" customHeight="1">
      <c r="A1199" s="3"/>
      <c r="B1199" s="3"/>
      <c r="C1199" s="6"/>
      <c r="D1199" s="72"/>
      <c r="E1199" s="72"/>
      <c r="F1199" s="94"/>
    </row>
    <row r="1200" spans="1:6" s="76" customFormat="1" ht="21" customHeight="1">
      <c r="A1200" s="3"/>
      <c r="B1200" s="3"/>
      <c r="C1200" s="6"/>
      <c r="D1200" s="72"/>
      <c r="E1200" s="72"/>
      <c r="F1200" s="94"/>
    </row>
    <row r="1201" spans="1:6" s="76" customFormat="1" ht="21" customHeight="1">
      <c r="A1201" s="3"/>
      <c r="B1201" s="3"/>
      <c r="C1201" s="6"/>
      <c r="D1201" s="72"/>
      <c r="E1201" s="72"/>
      <c r="F1201" s="94"/>
    </row>
    <row r="1202" spans="1:6" s="76" customFormat="1" ht="21" customHeight="1">
      <c r="A1202" s="3"/>
      <c r="B1202" s="3"/>
      <c r="C1202" s="6"/>
      <c r="D1202" s="72"/>
      <c r="E1202" s="72"/>
      <c r="F1202" s="94"/>
    </row>
    <row r="1203" spans="1:6" s="76" customFormat="1" ht="21" customHeight="1">
      <c r="A1203" s="3"/>
      <c r="B1203" s="3"/>
      <c r="C1203" s="6"/>
      <c r="D1203" s="72"/>
      <c r="E1203" s="72"/>
      <c r="F1203" s="94"/>
    </row>
    <row r="1204" spans="1:6" s="76" customFormat="1" ht="21" customHeight="1">
      <c r="A1204" s="3"/>
      <c r="B1204" s="3"/>
      <c r="C1204" s="6"/>
      <c r="D1204" s="72"/>
      <c r="E1204" s="72"/>
      <c r="F1204" s="94"/>
    </row>
    <row r="1205" spans="1:6" s="76" customFormat="1" ht="21" customHeight="1">
      <c r="A1205" s="3"/>
      <c r="B1205" s="3"/>
      <c r="C1205" s="6"/>
      <c r="D1205" s="72"/>
      <c r="E1205" s="72"/>
      <c r="F1205" s="94"/>
    </row>
    <row r="1206" spans="1:6" s="76" customFormat="1" ht="21" customHeight="1">
      <c r="A1206" s="3"/>
      <c r="B1206" s="3"/>
      <c r="C1206" s="6"/>
      <c r="D1206" s="72"/>
      <c r="E1206" s="72"/>
      <c r="F1206" s="94"/>
    </row>
    <row r="1207" spans="1:6" s="76" customFormat="1" ht="21" customHeight="1">
      <c r="A1207" s="3"/>
      <c r="B1207" s="3"/>
      <c r="C1207" s="6"/>
      <c r="D1207" s="72"/>
      <c r="E1207" s="72"/>
      <c r="F1207" s="94"/>
    </row>
    <row r="1208" spans="1:6" s="76" customFormat="1" ht="21" customHeight="1">
      <c r="A1208" s="3"/>
      <c r="B1208" s="3"/>
      <c r="C1208" s="6"/>
      <c r="D1208" s="72"/>
      <c r="E1208" s="72"/>
      <c r="F1208" s="94"/>
    </row>
    <row r="1209" spans="1:6" s="76" customFormat="1" ht="21" customHeight="1">
      <c r="A1209" s="3"/>
      <c r="B1209" s="3"/>
      <c r="C1209" s="6"/>
      <c r="D1209" s="72"/>
      <c r="E1209" s="72"/>
      <c r="F1209" s="94"/>
    </row>
    <row r="1210" spans="1:6" s="76" customFormat="1" ht="21" customHeight="1">
      <c r="A1210" s="3"/>
      <c r="B1210" s="3"/>
      <c r="C1210" s="6"/>
      <c r="D1210" s="72"/>
      <c r="E1210" s="72"/>
      <c r="F1210" s="94"/>
    </row>
    <row r="1211" spans="1:6" s="76" customFormat="1" ht="21" customHeight="1">
      <c r="A1211" s="3"/>
      <c r="B1211" s="3"/>
      <c r="C1211" s="6"/>
      <c r="D1211" s="72"/>
      <c r="E1211" s="72"/>
      <c r="F1211" s="94"/>
    </row>
    <row r="1212" spans="1:6" s="76" customFormat="1" ht="21" customHeight="1">
      <c r="A1212" s="3"/>
      <c r="B1212" s="3"/>
      <c r="C1212" s="6"/>
      <c r="D1212" s="72"/>
      <c r="E1212" s="72"/>
      <c r="F1212" s="94"/>
    </row>
    <row r="1213" spans="1:6" s="76" customFormat="1" ht="21" customHeight="1">
      <c r="A1213" s="3"/>
      <c r="B1213" s="3"/>
      <c r="C1213" s="6"/>
      <c r="D1213" s="72"/>
      <c r="E1213" s="72"/>
      <c r="F1213" s="94"/>
    </row>
    <row r="1214" spans="1:6" s="76" customFormat="1" ht="21" customHeight="1">
      <c r="A1214" s="3"/>
      <c r="B1214" s="3"/>
      <c r="C1214" s="6"/>
      <c r="D1214" s="72"/>
      <c r="E1214" s="72"/>
      <c r="F1214" s="94"/>
    </row>
    <row r="1215" spans="1:6" s="76" customFormat="1" ht="21" customHeight="1">
      <c r="A1215" s="3"/>
      <c r="B1215" s="3"/>
      <c r="C1215" s="6"/>
      <c r="D1215" s="72"/>
      <c r="E1215" s="72"/>
      <c r="F1215" s="94"/>
    </row>
    <row r="1216" spans="1:6" s="76" customFormat="1" ht="21" customHeight="1">
      <c r="A1216" s="3"/>
      <c r="B1216" s="3"/>
      <c r="C1216" s="6"/>
      <c r="D1216" s="72"/>
      <c r="E1216" s="72"/>
      <c r="F1216" s="94"/>
    </row>
    <row r="1217" spans="1:6" s="76" customFormat="1" ht="21" customHeight="1">
      <c r="A1217" s="3"/>
      <c r="B1217" s="3"/>
      <c r="C1217" s="6"/>
      <c r="D1217" s="72"/>
      <c r="E1217" s="72"/>
      <c r="F1217" s="94"/>
    </row>
    <row r="1218" spans="1:6" s="76" customFormat="1" ht="21" customHeight="1">
      <c r="A1218" s="3"/>
      <c r="B1218" s="3"/>
      <c r="C1218" s="6"/>
      <c r="D1218" s="72"/>
      <c r="E1218" s="72"/>
      <c r="F1218" s="94"/>
    </row>
    <row r="1219" spans="1:6" s="76" customFormat="1" ht="21" customHeight="1">
      <c r="A1219" s="3"/>
      <c r="B1219" s="3"/>
      <c r="C1219" s="6"/>
      <c r="D1219" s="72"/>
      <c r="E1219" s="72"/>
      <c r="F1219" s="94"/>
    </row>
    <row r="1220" spans="1:6" s="76" customFormat="1" ht="21" customHeight="1">
      <c r="A1220" s="3"/>
      <c r="B1220" s="3"/>
      <c r="C1220" s="6"/>
      <c r="D1220" s="72"/>
      <c r="E1220" s="72"/>
      <c r="F1220" s="94"/>
    </row>
    <row r="1221" spans="1:6" s="76" customFormat="1" ht="21" customHeight="1">
      <c r="A1221" s="3"/>
      <c r="B1221" s="3"/>
      <c r="C1221" s="6"/>
      <c r="D1221" s="72"/>
      <c r="E1221" s="72"/>
      <c r="F1221" s="94"/>
    </row>
    <row r="1222" spans="1:6" s="76" customFormat="1" ht="21" customHeight="1">
      <c r="A1222" s="3"/>
      <c r="B1222" s="3"/>
      <c r="C1222" s="6"/>
      <c r="D1222" s="72"/>
      <c r="E1222" s="72"/>
      <c r="F1222" s="94"/>
    </row>
    <row r="1223" spans="1:6" s="76" customFormat="1" ht="21" customHeight="1">
      <c r="A1223" s="3"/>
      <c r="B1223" s="3"/>
      <c r="C1223" s="6"/>
      <c r="D1223" s="72"/>
      <c r="E1223" s="72"/>
      <c r="F1223" s="94"/>
    </row>
    <row r="1224" spans="1:6" s="76" customFormat="1" ht="21" customHeight="1">
      <c r="A1224" s="3"/>
      <c r="B1224" s="3"/>
      <c r="C1224" s="6"/>
      <c r="D1224" s="72"/>
      <c r="E1224" s="72"/>
      <c r="F1224" s="94"/>
    </row>
    <row r="1225" spans="1:6" s="76" customFormat="1" ht="21" customHeight="1">
      <c r="A1225" s="3"/>
      <c r="B1225" s="3"/>
      <c r="C1225" s="6"/>
      <c r="D1225" s="72"/>
      <c r="E1225" s="72"/>
      <c r="F1225" s="94"/>
    </row>
    <row r="1226" spans="1:6" s="76" customFormat="1" ht="21" customHeight="1">
      <c r="A1226" s="3"/>
      <c r="B1226" s="3"/>
      <c r="C1226" s="6"/>
      <c r="D1226" s="72"/>
      <c r="E1226" s="72"/>
      <c r="F1226" s="94"/>
    </row>
    <row r="1227" spans="1:6" s="76" customFormat="1" ht="21" customHeight="1">
      <c r="A1227" s="3"/>
      <c r="B1227" s="3"/>
      <c r="C1227" s="6"/>
      <c r="D1227" s="72"/>
      <c r="E1227" s="72"/>
      <c r="F1227" s="94"/>
    </row>
    <row r="1228" spans="1:6" s="76" customFormat="1" ht="21" customHeight="1">
      <c r="A1228" s="3"/>
      <c r="B1228" s="3"/>
      <c r="C1228" s="6"/>
      <c r="D1228" s="72"/>
      <c r="E1228" s="72"/>
      <c r="F1228" s="94"/>
    </row>
    <row r="1229" spans="1:6" s="76" customFormat="1" ht="21" customHeight="1">
      <c r="A1229" s="3"/>
      <c r="B1229" s="3"/>
      <c r="C1229" s="6"/>
      <c r="D1229" s="72"/>
      <c r="E1229" s="72"/>
      <c r="F1229" s="94"/>
    </row>
    <row r="1230" spans="1:6" s="76" customFormat="1" ht="21" customHeight="1">
      <c r="A1230" s="3"/>
      <c r="B1230" s="3"/>
      <c r="C1230" s="6"/>
      <c r="D1230" s="72"/>
      <c r="E1230" s="72"/>
      <c r="F1230" s="94"/>
    </row>
    <row r="1231" spans="1:6" s="76" customFormat="1" ht="21" customHeight="1">
      <c r="A1231" s="3"/>
      <c r="B1231" s="3"/>
      <c r="C1231" s="6"/>
      <c r="D1231" s="72"/>
      <c r="E1231" s="72"/>
      <c r="F1231" s="94"/>
    </row>
    <row r="1232" spans="1:6" s="76" customFormat="1" ht="21" customHeight="1">
      <c r="A1232" s="3"/>
      <c r="B1232" s="3"/>
      <c r="C1232" s="6"/>
      <c r="D1232" s="72"/>
      <c r="E1232" s="72"/>
      <c r="F1232" s="94"/>
    </row>
    <row r="1233" spans="1:6" s="76" customFormat="1" ht="21" customHeight="1">
      <c r="A1233" s="3"/>
      <c r="B1233" s="3"/>
      <c r="C1233" s="6"/>
      <c r="D1233" s="72"/>
      <c r="E1233" s="72"/>
      <c r="F1233" s="94"/>
    </row>
    <row r="1234" spans="1:6" s="76" customFormat="1" ht="21" customHeight="1">
      <c r="A1234" s="3"/>
      <c r="B1234" s="3"/>
      <c r="C1234" s="6"/>
      <c r="D1234" s="72"/>
      <c r="E1234" s="72"/>
      <c r="F1234" s="94"/>
    </row>
    <row r="1235" spans="1:6" s="76" customFormat="1" ht="21" customHeight="1">
      <c r="A1235" s="3"/>
      <c r="B1235" s="3"/>
      <c r="C1235" s="6"/>
      <c r="D1235" s="72"/>
      <c r="E1235" s="72"/>
      <c r="F1235" s="94"/>
    </row>
    <row r="1236" spans="1:6" s="76" customFormat="1" ht="21" customHeight="1">
      <c r="A1236" s="3"/>
      <c r="B1236" s="3"/>
      <c r="C1236" s="6"/>
      <c r="D1236" s="72"/>
      <c r="E1236" s="72"/>
      <c r="F1236" s="94"/>
    </row>
    <row r="1237" spans="1:6" s="76" customFormat="1" ht="21" customHeight="1">
      <c r="A1237" s="3"/>
      <c r="B1237" s="3"/>
      <c r="C1237" s="6"/>
      <c r="D1237" s="72"/>
      <c r="E1237" s="72"/>
      <c r="F1237" s="94"/>
    </row>
    <row r="1238" spans="1:6" s="76" customFormat="1" ht="21" customHeight="1">
      <c r="A1238" s="3"/>
      <c r="B1238" s="3"/>
      <c r="C1238" s="6"/>
      <c r="D1238" s="72"/>
      <c r="E1238" s="72"/>
      <c r="F1238" s="94"/>
    </row>
    <row r="1239" spans="1:6" s="76" customFormat="1" ht="21" customHeight="1">
      <c r="A1239" s="3"/>
      <c r="B1239" s="3"/>
      <c r="C1239" s="6"/>
      <c r="D1239" s="72"/>
      <c r="E1239" s="72"/>
      <c r="F1239" s="94"/>
    </row>
    <row r="1240" spans="1:6" s="76" customFormat="1" ht="21" customHeight="1">
      <c r="A1240" s="3"/>
      <c r="B1240" s="3"/>
      <c r="C1240" s="6"/>
      <c r="D1240" s="72"/>
      <c r="E1240" s="72"/>
      <c r="F1240" s="94"/>
    </row>
    <row r="1241" spans="1:6" s="76" customFormat="1" ht="21" customHeight="1">
      <c r="A1241" s="3"/>
      <c r="B1241" s="3"/>
      <c r="C1241" s="6"/>
      <c r="D1241" s="72"/>
      <c r="E1241" s="72"/>
      <c r="F1241" s="94"/>
    </row>
    <row r="1242" spans="1:6" s="76" customFormat="1" ht="21" customHeight="1">
      <c r="A1242" s="3"/>
      <c r="B1242" s="3"/>
      <c r="C1242" s="6"/>
      <c r="D1242" s="72"/>
      <c r="E1242" s="72"/>
      <c r="F1242" s="94"/>
    </row>
    <row r="1243" spans="1:6" s="76" customFormat="1" ht="21" customHeight="1">
      <c r="A1243" s="3"/>
      <c r="B1243" s="3"/>
      <c r="C1243" s="6"/>
      <c r="D1243" s="72"/>
      <c r="E1243" s="72"/>
      <c r="F1243" s="94"/>
    </row>
    <row r="1244" spans="1:6" s="76" customFormat="1" ht="21" customHeight="1">
      <c r="A1244" s="3"/>
      <c r="B1244" s="3"/>
      <c r="C1244" s="6"/>
      <c r="D1244" s="72"/>
      <c r="E1244" s="72"/>
      <c r="F1244" s="94"/>
    </row>
    <row r="1245" spans="1:6" s="76" customFormat="1" ht="21" customHeight="1">
      <c r="A1245" s="3"/>
      <c r="B1245" s="3"/>
      <c r="C1245" s="6"/>
      <c r="D1245" s="72"/>
      <c r="E1245" s="72"/>
      <c r="F1245" s="94"/>
    </row>
    <row r="1246" spans="1:6" s="76" customFormat="1" ht="21" customHeight="1">
      <c r="A1246" s="3"/>
      <c r="B1246" s="3"/>
      <c r="C1246" s="6"/>
      <c r="D1246" s="72"/>
      <c r="E1246" s="72"/>
      <c r="F1246" s="94"/>
    </row>
    <row r="1247" spans="1:6" s="76" customFormat="1" ht="21" customHeight="1">
      <c r="A1247" s="3"/>
      <c r="B1247" s="3"/>
      <c r="C1247" s="6"/>
      <c r="D1247" s="72"/>
      <c r="E1247" s="72"/>
      <c r="F1247" s="94"/>
    </row>
    <row r="1248" spans="1:6" s="76" customFormat="1" ht="21" customHeight="1">
      <c r="A1248" s="3"/>
      <c r="B1248" s="3"/>
      <c r="C1248" s="6"/>
      <c r="D1248" s="72"/>
      <c r="E1248" s="72"/>
      <c r="F1248" s="94"/>
    </row>
    <row r="1249" spans="1:6" s="76" customFormat="1" ht="21" customHeight="1">
      <c r="A1249" s="3"/>
      <c r="B1249" s="3"/>
      <c r="C1249" s="6"/>
      <c r="D1249" s="72"/>
      <c r="E1249" s="72"/>
      <c r="F1249" s="94"/>
    </row>
    <row r="1250" spans="1:6" s="76" customFormat="1" ht="21" customHeight="1">
      <c r="A1250" s="3"/>
      <c r="B1250" s="3"/>
      <c r="C1250" s="6"/>
      <c r="D1250" s="72"/>
      <c r="E1250" s="72"/>
      <c r="F1250" s="94"/>
    </row>
    <row r="1251" spans="1:6" s="76" customFormat="1" ht="21" customHeight="1">
      <c r="A1251" s="3"/>
      <c r="B1251" s="3"/>
      <c r="C1251" s="6"/>
      <c r="D1251" s="72"/>
      <c r="E1251" s="72"/>
      <c r="F1251" s="94"/>
    </row>
    <row r="1252" spans="1:6" s="76" customFormat="1" ht="21" customHeight="1">
      <c r="A1252" s="3"/>
      <c r="B1252" s="3"/>
      <c r="C1252" s="6"/>
      <c r="D1252" s="72"/>
      <c r="E1252" s="72"/>
      <c r="F1252" s="94"/>
    </row>
    <row r="1253" spans="1:6" s="76" customFormat="1" ht="21" customHeight="1">
      <c r="A1253" s="3"/>
      <c r="B1253" s="3"/>
      <c r="C1253" s="6"/>
      <c r="D1253" s="72"/>
      <c r="E1253" s="72"/>
      <c r="F1253" s="94"/>
    </row>
  </sheetData>
  <sheetProtection/>
  <autoFilter ref="A5:D5"/>
  <mergeCells count="7">
    <mergeCell ref="B18:C18"/>
    <mergeCell ref="E4:E5"/>
    <mergeCell ref="A1:E1"/>
    <mergeCell ref="A2:E2"/>
    <mergeCell ref="A3:E3"/>
    <mergeCell ref="B4:B5"/>
    <mergeCell ref="C4:C5"/>
  </mergeCells>
  <printOptions/>
  <pageMargins left="0.6299212598425197" right="0.2362204724409449" top="0.8661417322834646" bottom="0.5118110236220472" header="0.31496062992125984" footer="0.31496062992125984"/>
  <pageSetup horizontalDpi="180" verticalDpi="18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50"/>
  <sheetViews>
    <sheetView zoomScale="110" zoomScaleNormal="110" zoomScalePageLayoutView="0" workbookViewId="0" topLeftCell="A1">
      <selection activeCell="F11" sqref="F11"/>
    </sheetView>
  </sheetViews>
  <sheetFormatPr defaultColWidth="9.140625" defaultRowHeight="21" customHeight="1"/>
  <cols>
    <col min="1" max="1" width="9.7109375" style="3" customWidth="1"/>
    <col min="2" max="2" width="26.00390625" style="3" customWidth="1"/>
    <col min="3" max="3" width="20.421875" style="6" customWidth="1"/>
    <col min="4" max="4" width="22.8515625" style="72" customWidth="1"/>
    <col min="5" max="5" width="25.140625" style="72" customWidth="1"/>
    <col min="6" max="6" width="13.421875" style="87" customWidth="1"/>
    <col min="7" max="8" width="8.140625" style="3" customWidth="1"/>
    <col min="9" max="9" width="8.7109375" style="3" customWidth="1"/>
    <col min="10" max="16384" width="9.140625" style="3" customWidth="1"/>
  </cols>
  <sheetData>
    <row r="1" spans="1:8" ht="20.25" customHeight="1">
      <c r="A1" s="352" t="s">
        <v>365</v>
      </c>
      <c r="B1" s="352"/>
      <c r="C1" s="352"/>
      <c r="D1" s="352"/>
      <c r="E1" s="352"/>
      <c r="F1" s="84" t="s">
        <v>77</v>
      </c>
      <c r="G1" s="83" t="s">
        <v>78</v>
      </c>
      <c r="H1" s="84" t="s">
        <v>79</v>
      </c>
    </row>
    <row r="2" spans="1:8" ht="19.5" customHeight="1">
      <c r="A2" s="353" t="s">
        <v>795</v>
      </c>
      <c r="B2" s="353"/>
      <c r="C2" s="353"/>
      <c r="D2" s="353"/>
      <c r="E2" s="353"/>
      <c r="F2" s="114">
        <f>588+603</f>
        <v>1191</v>
      </c>
      <c r="G2" s="113">
        <f>290+295</f>
        <v>585</v>
      </c>
      <c r="H2" s="113">
        <v>200</v>
      </c>
    </row>
    <row r="3" spans="1:8" ht="23.25">
      <c r="A3" s="354" t="s">
        <v>363</v>
      </c>
      <c r="B3" s="354"/>
      <c r="C3" s="354"/>
      <c r="D3" s="354"/>
      <c r="E3" s="354"/>
      <c r="F3" s="85"/>
      <c r="G3" s="2"/>
      <c r="H3" s="2"/>
    </row>
    <row r="4" spans="1:8" s="6" customFormat="1" ht="18" customHeight="1">
      <c r="A4" s="5" t="s">
        <v>95</v>
      </c>
      <c r="B4" s="355" t="s">
        <v>0</v>
      </c>
      <c r="C4" s="355" t="s">
        <v>4</v>
      </c>
      <c r="D4" s="355" t="s">
        <v>50</v>
      </c>
      <c r="E4" s="355" t="s">
        <v>369</v>
      </c>
      <c r="F4" s="88"/>
      <c r="G4" s="42"/>
      <c r="H4" s="42"/>
    </row>
    <row r="5" spans="1:8" s="6" customFormat="1" ht="21" customHeight="1">
      <c r="A5" s="7" t="s">
        <v>3</v>
      </c>
      <c r="B5" s="356"/>
      <c r="C5" s="356"/>
      <c r="D5" s="356"/>
      <c r="E5" s="356"/>
      <c r="F5" s="88"/>
      <c r="G5" s="42"/>
      <c r="H5" s="42"/>
    </row>
    <row r="6" spans="1:11" s="4" customFormat="1" ht="21.75" customHeight="1">
      <c r="A6" s="95">
        <v>1</v>
      </c>
      <c r="B6" s="96" t="s">
        <v>271</v>
      </c>
      <c r="C6" s="97"/>
      <c r="D6" s="99">
        <v>2500</v>
      </c>
      <c r="E6" s="122" t="s">
        <v>794</v>
      </c>
      <c r="F6" s="85" t="s">
        <v>362</v>
      </c>
      <c r="G6" s="2"/>
      <c r="H6" s="2"/>
      <c r="I6" s="3"/>
      <c r="J6" s="3"/>
      <c r="K6" s="3"/>
    </row>
    <row r="7" spans="1:11" s="4" customFormat="1" ht="21.75" customHeight="1">
      <c r="A7" s="95">
        <v>2</v>
      </c>
      <c r="B7" s="96" t="s">
        <v>273</v>
      </c>
      <c r="C7" s="98" t="s">
        <v>366</v>
      </c>
      <c r="D7" s="99">
        <v>3800</v>
      </c>
      <c r="E7" s="122" t="s">
        <v>794</v>
      </c>
      <c r="F7" s="85" t="s">
        <v>362</v>
      </c>
      <c r="G7" s="2"/>
      <c r="H7" s="2"/>
      <c r="I7" s="3"/>
      <c r="J7" s="3"/>
      <c r="K7" s="3"/>
    </row>
    <row r="8" spans="1:11" s="4" customFormat="1" ht="21.75" customHeight="1">
      <c r="A8" s="95"/>
      <c r="B8" s="96"/>
      <c r="C8" s="98"/>
      <c r="D8" s="99"/>
      <c r="E8" s="99"/>
      <c r="F8" s="85"/>
      <c r="G8" s="2"/>
      <c r="H8" s="2"/>
      <c r="I8" s="3"/>
      <c r="J8" s="3"/>
      <c r="K8" s="3"/>
    </row>
    <row r="9" spans="1:11" s="4" customFormat="1" ht="21.75" customHeight="1">
      <c r="A9" s="95"/>
      <c r="B9" s="96"/>
      <c r="C9" s="98"/>
      <c r="D9" s="99"/>
      <c r="E9" s="99"/>
      <c r="F9" s="85"/>
      <c r="G9" s="2"/>
      <c r="H9" s="2"/>
      <c r="I9" s="3"/>
      <c r="J9" s="3"/>
      <c r="K9" s="3"/>
    </row>
    <row r="10" spans="1:11" s="4" customFormat="1" ht="21.75" customHeight="1">
      <c r="A10" s="95"/>
      <c r="B10" s="96"/>
      <c r="C10" s="98"/>
      <c r="D10" s="99"/>
      <c r="E10" s="99"/>
      <c r="F10" s="85"/>
      <c r="G10" s="2"/>
      <c r="H10" s="2"/>
      <c r="I10" s="3"/>
      <c r="J10" s="3"/>
      <c r="K10" s="3"/>
    </row>
    <row r="11" spans="1:11" s="4" customFormat="1" ht="21.75" customHeight="1">
      <c r="A11" s="95"/>
      <c r="B11" s="96"/>
      <c r="C11" s="98"/>
      <c r="D11" s="99"/>
      <c r="E11" s="99"/>
      <c r="F11" s="85"/>
      <c r="G11" s="2"/>
      <c r="H11" s="2"/>
      <c r="I11" s="3"/>
      <c r="J11" s="3"/>
      <c r="K11" s="3"/>
    </row>
    <row r="12" spans="1:11" s="4" customFormat="1" ht="19.5" customHeight="1">
      <c r="A12" s="9"/>
      <c r="B12" s="104"/>
      <c r="C12" s="10"/>
      <c r="D12" s="99"/>
      <c r="E12" s="99"/>
      <c r="F12" s="87"/>
      <c r="G12" s="3"/>
      <c r="H12" s="3"/>
      <c r="I12" s="3"/>
      <c r="J12" s="3"/>
      <c r="K12" s="3"/>
    </row>
    <row r="13" spans="1:6" s="16" customFormat="1" ht="21.75" customHeight="1">
      <c r="A13" s="13"/>
      <c r="B13" s="351" t="str">
        <f>_xlfn.BAHTTEXT(D13)</f>
        <v>หกพันสามร้อยบาทถ้วน</v>
      </c>
      <c r="C13" s="351"/>
      <c r="D13" s="118">
        <f>SUM(D6:D12)</f>
        <v>6300</v>
      </c>
      <c r="E13" s="118"/>
      <c r="F13" s="89"/>
    </row>
    <row r="14" spans="1:6" s="2" customFormat="1" ht="30" customHeight="1">
      <c r="A14" s="38"/>
      <c r="B14" s="43"/>
      <c r="C14" s="44"/>
      <c r="D14" s="49"/>
      <c r="E14" s="49"/>
      <c r="F14" s="87"/>
    </row>
    <row r="15" spans="1:5" ht="21" customHeight="1">
      <c r="A15" s="52"/>
      <c r="B15" s="53"/>
      <c r="C15" s="54"/>
      <c r="D15" s="59"/>
      <c r="E15" s="59"/>
    </row>
    <row r="16" spans="1:6" s="64" customFormat="1" ht="21" customHeight="1">
      <c r="A16" s="52"/>
      <c r="C16" s="54"/>
      <c r="D16" s="62"/>
      <c r="E16" s="62"/>
      <c r="F16" s="93"/>
    </row>
    <row r="17" spans="1:6" s="64" customFormat="1" ht="21" customHeight="1">
      <c r="A17" s="52"/>
      <c r="C17" s="54"/>
      <c r="D17" s="62"/>
      <c r="E17" s="62"/>
      <c r="F17" s="93"/>
    </row>
    <row r="27" spans="3:6" ht="21" customHeight="1">
      <c r="C27" s="3"/>
      <c r="D27" s="3"/>
      <c r="E27" s="3"/>
      <c r="F27" s="86"/>
    </row>
    <row r="28" spans="3:6" ht="21" customHeight="1">
      <c r="C28" s="3"/>
      <c r="D28" s="3"/>
      <c r="E28" s="3"/>
      <c r="F28" s="86"/>
    </row>
    <row r="29" spans="3:6" ht="21" customHeight="1">
      <c r="C29" s="3"/>
      <c r="D29" s="3"/>
      <c r="E29" s="3"/>
      <c r="F29" s="86"/>
    </row>
    <row r="30" spans="3:6" ht="21" customHeight="1">
      <c r="C30" s="3"/>
      <c r="D30" s="3"/>
      <c r="E30" s="3"/>
      <c r="F30" s="86"/>
    </row>
    <row r="31" spans="3:6" ht="21" customHeight="1">
      <c r="C31" s="3"/>
      <c r="D31" s="3"/>
      <c r="E31" s="3"/>
      <c r="F31" s="86"/>
    </row>
    <row r="32" spans="3:6" ht="21" customHeight="1">
      <c r="C32" s="3"/>
      <c r="D32" s="3"/>
      <c r="E32" s="3"/>
      <c r="F32" s="86"/>
    </row>
    <row r="33" spans="3:6" ht="21" customHeight="1">
      <c r="C33" s="3"/>
      <c r="D33" s="3"/>
      <c r="E33" s="3"/>
      <c r="F33" s="86"/>
    </row>
    <row r="34" spans="3:6" ht="21" customHeight="1">
      <c r="C34" s="3"/>
      <c r="D34" s="3"/>
      <c r="E34" s="3"/>
      <c r="F34" s="86"/>
    </row>
    <row r="35" spans="3:6" ht="21" customHeight="1">
      <c r="C35" s="3"/>
      <c r="D35" s="3"/>
      <c r="E35" s="3"/>
      <c r="F35" s="86"/>
    </row>
    <row r="36" spans="3:6" ht="21" customHeight="1">
      <c r="C36" s="3"/>
      <c r="D36" s="3"/>
      <c r="E36" s="3"/>
      <c r="F36" s="86"/>
    </row>
    <row r="37" spans="3:6" ht="21" customHeight="1">
      <c r="C37" s="3"/>
      <c r="D37" s="3"/>
      <c r="E37" s="3"/>
      <c r="F37" s="86"/>
    </row>
    <row r="38" spans="3:6" ht="21" customHeight="1">
      <c r="C38" s="3"/>
      <c r="D38" s="3"/>
      <c r="E38" s="3"/>
      <c r="F38" s="86"/>
    </row>
    <row r="39" spans="3:6" ht="21" customHeight="1">
      <c r="C39" s="3"/>
      <c r="D39" s="3"/>
      <c r="E39" s="3"/>
      <c r="F39" s="86"/>
    </row>
    <row r="40" spans="3:6" ht="21" customHeight="1">
      <c r="C40" s="3"/>
      <c r="D40" s="3"/>
      <c r="E40" s="3"/>
      <c r="F40" s="86"/>
    </row>
    <row r="41" spans="3:6" ht="21" customHeight="1">
      <c r="C41" s="3"/>
      <c r="D41" s="3"/>
      <c r="E41" s="3"/>
      <c r="F41" s="86"/>
    </row>
    <row r="42" spans="3:6" ht="21" customHeight="1">
      <c r="C42" s="3"/>
      <c r="D42" s="3"/>
      <c r="E42" s="3"/>
      <c r="F42" s="86"/>
    </row>
    <row r="43" spans="3:6" ht="21" customHeight="1">
      <c r="C43" s="3"/>
      <c r="D43" s="3"/>
      <c r="E43" s="3"/>
      <c r="F43" s="86"/>
    </row>
    <row r="44" spans="3:6" ht="21" customHeight="1">
      <c r="C44" s="3"/>
      <c r="D44" s="3"/>
      <c r="E44" s="3"/>
      <c r="F44" s="86"/>
    </row>
    <row r="45" spans="3:6" ht="21" customHeight="1">
      <c r="C45" s="3"/>
      <c r="D45" s="3"/>
      <c r="E45" s="3"/>
      <c r="F45" s="86"/>
    </row>
    <row r="46" spans="3:6" ht="21" customHeight="1">
      <c r="C46" s="3"/>
      <c r="D46" s="3"/>
      <c r="E46" s="3"/>
      <c r="F46" s="86"/>
    </row>
    <row r="47" spans="3:6" ht="21" customHeight="1">
      <c r="C47" s="3"/>
      <c r="D47" s="3"/>
      <c r="E47" s="3"/>
      <c r="F47" s="86"/>
    </row>
    <row r="48" spans="3:6" ht="21" customHeight="1">
      <c r="C48" s="3"/>
      <c r="D48" s="3"/>
      <c r="E48" s="3"/>
      <c r="F48" s="86"/>
    </row>
    <row r="49" spans="3:6" ht="21" customHeight="1">
      <c r="C49" s="3"/>
      <c r="D49" s="3"/>
      <c r="E49" s="3"/>
      <c r="F49" s="86"/>
    </row>
    <row r="50" spans="3:6" ht="21" customHeight="1">
      <c r="C50" s="3"/>
      <c r="D50" s="3"/>
      <c r="E50" s="3"/>
      <c r="F50" s="86"/>
    </row>
    <row r="51" spans="3:6" ht="21" customHeight="1">
      <c r="C51" s="3"/>
      <c r="D51" s="3"/>
      <c r="E51" s="3"/>
      <c r="F51" s="86"/>
    </row>
    <row r="52" spans="3:6" ht="21" customHeight="1">
      <c r="C52" s="3"/>
      <c r="D52" s="3"/>
      <c r="E52" s="3"/>
      <c r="F52" s="86"/>
    </row>
    <row r="53" spans="3:6" ht="21" customHeight="1">
      <c r="C53" s="3"/>
      <c r="D53" s="3"/>
      <c r="E53" s="3"/>
      <c r="F53" s="86"/>
    </row>
    <row r="54" spans="3:6" ht="21" customHeight="1">
      <c r="C54" s="3"/>
      <c r="D54" s="3"/>
      <c r="E54" s="3"/>
      <c r="F54" s="86"/>
    </row>
    <row r="55" spans="3:6" ht="21" customHeight="1">
      <c r="C55" s="3"/>
      <c r="D55" s="3"/>
      <c r="E55" s="3"/>
      <c r="F55" s="86"/>
    </row>
    <row r="56" spans="3:6" ht="21" customHeight="1">
      <c r="C56" s="3"/>
      <c r="D56" s="3"/>
      <c r="E56" s="3"/>
      <c r="F56" s="86"/>
    </row>
    <row r="57" spans="3:6" ht="21" customHeight="1">
      <c r="C57" s="3"/>
      <c r="D57" s="3"/>
      <c r="E57" s="3"/>
      <c r="F57" s="86"/>
    </row>
    <row r="58" spans="3:6" ht="21" customHeight="1">
      <c r="C58" s="3"/>
      <c r="D58" s="3"/>
      <c r="E58" s="3"/>
      <c r="F58" s="86"/>
    </row>
    <row r="59" spans="3:6" ht="21" customHeight="1">
      <c r="C59" s="3"/>
      <c r="D59" s="3"/>
      <c r="E59" s="3"/>
      <c r="F59" s="86"/>
    </row>
    <row r="60" spans="3:6" ht="21" customHeight="1">
      <c r="C60" s="3"/>
      <c r="D60" s="3"/>
      <c r="E60" s="3"/>
      <c r="F60" s="86"/>
    </row>
    <row r="61" spans="3:6" ht="21" customHeight="1">
      <c r="C61" s="3"/>
      <c r="D61" s="3"/>
      <c r="E61" s="3"/>
      <c r="F61" s="86"/>
    </row>
    <row r="62" spans="3:6" ht="21" customHeight="1">
      <c r="C62" s="3"/>
      <c r="D62" s="3"/>
      <c r="E62" s="3"/>
      <c r="F62" s="86"/>
    </row>
    <row r="63" spans="3:6" ht="21" customHeight="1">
      <c r="C63" s="3"/>
      <c r="D63" s="3"/>
      <c r="E63" s="3"/>
      <c r="F63" s="86"/>
    </row>
    <row r="64" spans="3:6" ht="21" customHeight="1">
      <c r="C64" s="3"/>
      <c r="D64" s="3"/>
      <c r="E64" s="3"/>
      <c r="F64" s="86"/>
    </row>
    <row r="65" spans="3:6" ht="21" customHeight="1">
      <c r="C65" s="3"/>
      <c r="D65" s="3"/>
      <c r="E65" s="3"/>
      <c r="F65" s="86"/>
    </row>
    <row r="66" spans="3:6" ht="21" customHeight="1">
      <c r="C66" s="3"/>
      <c r="D66" s="3"/>
      <c r="E66" s="3"/>
      <c r="F66" s="86"/>
    </row>
    <row r="67" spans="3:6" ht="21" customHeight="1">
      <c r="C67" s="3"/>
      <c r="D67" s="3"/>
      <c r="E67" s="3"/>
      <c r="F67" s="86"/>
    </row>
    <row r="68" spans="3:6" ht="21" customHeight="1">
      <c r="C68" s="3"/>
      <c r="D68" s="3"/>
      <c r="E68" s="3"/>
      <c r="F68" s="86"/>
    </row>
    <row r="69" spans="3:6" ht="21" customHeight="1">
      <c r="C69" s="3"/>
      <c r="D69" s="3"/>
      <c r="E69" s="3"/>
      <c r="F69" s="86"/>
    </row>
    <row r="70" spans="3:6" ht="21" customHeight="1">
      <c r="C70" s="3"/>
      <c r="D70" s="3"/>
      <c r="E70" s="3"/>
      <c r="F70" s="86"/>
    </row>
    <row r="71" spans="3:6" ht="21" customHeight="1">
      <c r="C71" s="3"/>
      <c r="D71" s="3"/>
      <c r="E71" s="3"/>
      <c r="F71" s="86"/>
    </row>
    <row r="72" spans="3:6" ht="21" customHeight="1">
      <c r="C72" s="3"/>
      <c r="D72" s="3"/>
      <c r="E72" s="3"/>
      <c r="F72" s="86"/>
    </row>
    <row r="73" spans="3:6" ht="21" customHeight="1">
      <c r="C73" s="3"/>
      <c r="D73" s="3"/>
      <c r="E73" s="3"/>
      <c r="F73" s="86"/>
    </row>
    <row r="74" spans="3:6" ht="21" customHeight="1">
      <c r="C74" s="3"/>
      <c r="D74" s="3"/>
      <c r="E74" s="3"/>
      <c r="F74" s="86"/>
    </row>
    <row r="75" spans="3:6" ht="21" customHeight="1">
      <c r="C75" s="3"/>
      <c r="D75" s="3"/>
      <c r="E75" s="3"/>
      <c r="F75" s="86"/>
    </row>
    <row r="76" spans="3:6" ht="21" customHeight="1">
      <c r="C76" s="3"/>
      <c r="D76" s="3"/>
      <c r="E76" s="3"/>
      <c r="F76" s="86"/>
    </row>
    <row r="77" spans="3:6" ht="21" customHeight="1">
      <c r="C77" s="3"/>
      <c r="D77" s="3"/>
      <c r="E77" s="3"/>
      <c r="F77" s="86"/>
    </row>
    <row r="78" spans="3:6" ht="21" customHeight="1">
      <c r="C78" s="3"/>
      <c r="D78" s="3"/>
      <c r="E78" s="3"/>
      <c r="F78" s="86"/>
    </row>
    <row r="79" spans="3:6" ht="21" customHeight="1">
      <c r="C79" s="3"/>
      <c r="D79" s="3"/>
      <c r="E79" s="3"/>
      <c r="F79" s="86"/>
    </row>
    <row r="80" spans="3:6" ht="21" customHeight="1">
      <c r="C80" s="3"/>
      <c r="D80" s="3"/>
      <c r="E80" s="3"/>
      <c r="F80" s="86"/>
    </row>
    <row r="81" spans="3:6" ht="21" customHeight="1">
      <c r="C81" s="3"/>
      <c r="D81" s="3"/>
      <c r="E81" s="3"/>
      <c r="F81" s="86"/>
    </row>
    <row r="82" spans="3:6" ht="21" customHeight="1">
      <c r="C82" s="3"/>
      <c r="D82" s="3"/>
      <c r="E82" s="3"/>
      <c r="F82" s="86"/>
    </row>
    <row r="83" spans="3:6" ht="21" customHeight="1">
      <c r="C83" s="3"/>
      <c r="D83" s="3"/>
      <c r="E83" s="3"/>
      <c r="F83" s="86"/>
    </row>
    <row r="84" spans="3:6" ht="21" customHeight="1">
      <c r="C84" s="3"/>
      <c r="D84" s="3"/>
      <c r="E84" s="3"/>
      <c r="F84" s="86"/>
    </row>
    <row r="85" spans="3:6" ht="21" customHeight="1">
      <c r="C85" s="3"/>
      <c r="D85" s="3"/>
      <c r="E85" s="3"/>
      <c r="F85" s="86"/>
    </row>
    <row r="86" spans="3:6" ht="21" customHeight="1">
      <c r="C86" s="3"/>
      <c r="D86" s="3"/>
      <c r="E86" s="3"/>
      <c r="F86" s="86"/>
    </row>
    <row r="87" spans="3:6" ht="21" customHeight="1">
      <c r="C87" s="3"/>
      <c r="D87" s="3"/>
      <c r="E87" s="3"/>
      <c r="F87" s="86"/>
    </row>
    <row r="88" spans="3:6" ht="21" customHeight="1">
      <c r="C88" s="3"/>
      <c r="D88" s="3"/>
      <c r="E88" s="3"/>
      <c r="F88" s="86"/>
    </row>
    <row r="89" spans="3:6" ht="21" customHeight="1">
      <c r="C89" s="3"/>
      <c r="D89" s="3"/>
      <c r="E89" s="3"/>
      <c r="F89" s="86"/>
    </row>
    <row r="90" spans="3:6" ht="21" customHeight="1">
      <c r="C90" s="3"/>
      <c r="D90" s="3"/>
      <c r="E90" s="3"/>
      <c r="F90" s="86"/>
    </row>
    <row r="91" spans="3:6" ht="21" customHeight="1">
      <c r="C91" s="3"/>
      <c r="D91" s="3"/>
      <c r="E91" s="3"/>
      <c r="F91" s="86"/>
    </row>
    <row r="92" spans="3:6" ht="21" customHeight="1">
      <c r="C92" s="3"/>
      <c r="D92" s="3"/>
      <c r="E92" s="3"/>
      <c r="F92" s="86"/>
    </row>
    <row r="93" spans="3:6" ht="21" customHeight="1">
      <c r="C93" s="3"/>
      <c r="D93" s="3"/>
      <c r="E93" s="3"/>
      <c r="F93" s="86"/>
    </row>
    <row r="94" spans="3:6" ht="21" customHeight="1">
      <c r="C94" s="3"/>
      <c r="D94" s="3"/>
      <c r="E94" s="3"/>
      <c r="F94" s="86"/>
    </row>
    <row r="95" spans="3:6" ht="21" customHeight="1">
      <c r="C95" s="3"/>
      <c r="D95" s="3"/>
      <c r="E95" s="3"/>
      <c r="F95" s="86"/>
    </row>
    <row r="96" spans="3:6" ht="21" customHeight="1">
      <c r="C96" s="3"/>
      <c r="D96" s="3"/>
      <c r="E96" s="3"/>
      <c r="F96" s="86"/>
    </row>
    <row r="97" spans="3:6" ht="21" customHeight="1">
      <c r="C97" s="3"/>
      <c r="D97" s="3"/>
      <c r="E97" s="3"/>
      <c r="F97" s="86"/>
    </row>
    <row r="98" spans="3:6" ht="21" customHeight="1">
      <c r="C98" s="3"/>
      <c r="D98" s="3"/>
      <c r="E98" s="3"/>
      <c r="F98" s="86"/>
    </row>
    <row r="99" spans="3:6" ht="21" customHeight="1">
      <c r="C99" s="3"/>
      <c r="D99" s="3"/>
      <c r="E99" s="3"/>
      <c r="F99" s="86"/>
    </row>
    <row r="100" spans="3:6" ht="21" customHeight="1">
      <c r="C100" s="3"/>
      <c r="D100" s="3"/>
      <c r="E100" s="3"/>
      <c r="F100" s="86"/>
    </row>
    <row r="101" spans="3:6" ht="21" customHeight="1">
      <c r="C101" s="3"/>
      <c r="D101" s="3"/>
      <c r="E101" s="3"/>
      <c r="F101" s="86"/>
    </row>
    <row r="102" spans="3:6" ht="21" customHeight="1">
      <c r="C102" s="3"/>
      <c r="D102" s="3"/>
      <c r="E102" s="3"/>
      <c r="F102" s="86"/>
    </row>
    <row r="103" spans="3:6" ht="21" customHeight="1">
      <c r="C103" s="3"/>
      <c r="D103" s="3"/>
      <c r="E103" s="3"/>
      <c r="F103" s="86"/>
    </row>
    <row r="104" spans="3:6" ht="21" customHeight="1">
      <c r="C104" s="3"/>
      <c r="D104" s="3"/>
      <c r="E104" s="3"/>
      <c r="F104" s="86"/>
    </row>
    <row r="105" spans="3:6" ht="21" customHeight="1">
      <c r="C105" s="3"/>
      <c r="D105" s="3"/>
      <c r="E105" s="3"/>
      <c r="F105" s="86"/>
    </row>
    <row r="106" spans="3:6" ht="21" customHeight="1">
      <c r="C106" s="3"/>
      <c r="D106" s="3"/>
      <c r="E106" s="3"/>
      <c r="F106" s="86"/>
    </row>
    <row r="107" spans="3:6" ht="21" customHeight="1">
      <c r="C107" s="3"/>
      <c r="D107" s="3"/>
      <c r="E107" s="3"/>
      <c r="F107" s="86"/>
    </row>
    <row r="108" spans="3:6" ht="21" customHeight="1">
      <c r="C108" s="3"/>
      <c r="D108" s="3"/>
      <c r="E108" s="3"/>
      <c r="F108" s="86"/>
    </row>
    <row r="109" spans="3:6" ht="21" customHeight="1">
      <c r="C109" s="3"/>
      <c r="D109" s="3"/>
      <c r="E109" s="3"/>
      <c r="F109" s="86"/>
    </row>
    <row r="110" spans="3:6" ht="21" customHeight="1">
      <c r="C110" s="3"/>
      <c r="D110" s="3"/>
      <c r="E110" s="3"/>
      <c r="F110" s="86"/>
    </row>
    <row r="111" spans="3:6" ht="21" customHeight="1">
      <c r="C111" s="3"/>
      <c r="D111" s="3"/>
      <c r="E111" s="3"/>
      <c r="F111" s="86"/>
    </row>
    <row r="112" spans="3:6" ht="21" customHeight="1">
      <c r="C112" s="3"/>
      <c r="D112" s="3"/>
      <c r="E112" s="3"/>
      <c r="F112" s="86"/>
    </row>
    <row r="113" spans="3:6" ht="21" customHeight="1">
      <c r="C113" s="3"/>
      <c r="D113" s="3"/>
      <c r="E113" s="3"/>
      <c r="F113" s="86"/>
    </row>
    <row r="114" spans="3:6" ht="21" customHeight="1">
      <c r="C114" s="3"/>
      <c r="D114" s="3"/>
      <c r="E114" s="3"/>
      <c r="F114" s="86"/>
    </row>
    <row r="115" spans="3:6" ht="21" customHeight="1">
      <c r="C115" s="3"/>
      <c r="D115" s="3"/>
      <c r="E115" s="3"/>
      <c r="F115" s="86"/>
    </row>
    <row r="116" spans="3:6" ht="21" customHeight="1">
      <c r="C116" s="3"/>
      <c r="D116" s="3"/>
      <c r="E116" s="3"/>
      <c r="F116" s="86"/>
    </row>
    <row r="117" spans="3:6" ht="21" customHeight="1">
      <c r="C117" s="3"/>
      <c r="D117" s="3"/>
      <c r="E117" s="3"/>
      <c r="F117" s="86"/>
    </row>
    <row r="118" spans="3:6" ht="21" customHeight="1">
      <c r="C118" s="3"/>
      <c r="D118" s="3"/>
      <c r="E118" s="3"/>
      <c r="F118" s="86"/>
    </row>
    <row r="119" spans="3:6" ht="21" customHeight="1">
      <c r="C119" s="3"/>
      <c r="D119" s="3"/>
      <c r="E119" s="3"/>
      <c r="F119" s="86"/>
    </row>
    <row r="120" spans="3:6" ht="21" customHeight="1">
      <c r="C120" s="3"/>
      <c r="D120" s="3"/>
      <c r="E120" s="3"/>
      <c r="F120" s="86"/>
    </row>
    <row r="121" spans="3:6" ht="21" customHeight="1">
      <c r="C121" s="3"/>
      <c r="D121" s="3"/>
      <c r="E121" s="3"/>
      <c r="F121" s="86"/>
    </row>
    <row r="122" spans="3:6" ht="21" customHeight="1">
      <c r="C122" s="3"/>
      <c r="D122" s="3"/>
      <c r="E122" s="3"/>
      <c r="F122" s="86"/>
    </row>
    <row r="123" spans="3:6" ht="21" customHeight="1">
      <c r="C123" s="3"/>
      <c r="D123" s="3"/>
      <c r="E123" s="3"/>
      <c r="F123" s="86"/>
    </row>
    <row r="124" spans="3:6" ht="21" customHeight="1">
      <c r="C124" s="3"/>
      <c r="D124" s="3"/>
      <c r="E124" s="3"/>
      <c r="F124" s="86"/>
    </row>
    <row r="125" spans="3:6" ht="21" customHeight="1">
      <c r="C125" s="3"/>
      <c r="D125" s="3"/>
      <c r="E125" s="3"/>
      <c r="F125" s="86"/>
    </row>
    <row r="126" spans="3:6" ht="21" customHeight="1">
      <c r="C126" s="3"/>
      <c r="D126" s="3"/>
      <c r="E126" s="3"/>
      <c r="F126" s="86"/>
    </row>
    <row r="127" spans="3:6" ht="21" customHeight="1">
      <c r="C127" s="3"/>
      <c r="D127" s="3"/>
      <c r="E127" s="3"/>
      <c r="F127" s="86"/>
    </row>
    <row r="128" spans="3:6" ht="21" customHeight="1">
      <c r="C128" s="3"/>
      <c r="D128" s="3"/>
      <c r="E128" s="3"/>
      <c r="F128" s="86"/>
    </row>
    <row r="129" spans="3:6" ht="21" customHeight="1">
      <c r="C129" s="3"/>
      <c r="D129" s="3"/>
      <c r="E129" s="3"/>
      <c r="F129" s="86"/>
    </row>
    <row r="130" spans="3:6" ht="21" customHeight="1">
      <c r="C130" s="3"/>
      <c r="D130" s="3"/>
      <c r="E130" s="3"/>
      <c r="F130" s="86"/>
    </row>
    <row r="131" spans="3:6" ht="21" customHeight="1">
      <c r="C131" s="3"/>
      <c r="D131" s="3"/>
      <c r="E131" s="3"/>
      <c r="F131" s="86"/>
    </row>
    <row r="132" spans="3:6" ht="21" customHeight="1">
      <c r="C132" s="3"/>
      <c r="D132" s="3"/>
      <c r="E132" s="3"/>
      <c r="F132" s="86"/>
    </row>
    <row r="133" spans="3:6" ht="21" customHeight="1">
      <c r="C133" s="3"/>
      <c r="D133" s="3"/>
      <c r="E133" s="3"/>
      <c r="F133" s="86"/>
    </row>
    <row r="134" spans="3:6" ht="21" customHeight="1">
      <c r="C134" s="3"/>
      <c r="D134" s="3"/>
      <c r="E134" s="3"/>
      <c r="F134" s="86"/>
    </row>
    <row r="135" spans="3:6" ht="21" customHeight="1">
      <c r="C135" s="3"/>
      <c r="D135" s="3"/>
      <c r="E135" s="3"/>
      <c r="F135" s="86"/>
    </row>
    <row r="136" spans="3:6" ht="21" customHeight="1">
      <c r="C136" s="3"/>
      <c r="D136" s="3"/>
      <c r="E136" s="3"/>
      <c r="F136" s="86"/>
    </row>
    <row r="137" spans="3:6" ht="21" customHeight="1">
      <c r="C137" s="3"/>
      <c r="D137" s="3"/>
      <c r="E137" s="3"/>
      <c r="F137" s="86"/>
    </row>
    <row r="138" spans="3:6" ht="21" customHeight="1">
      <c r="C138" s="3"/>
      <c r="D138" s="3"/>
      <c r="E138" s="3"/>
      <c r="F138" s="86"/>
    </row>
    <row r="139" spans="3:6" ht="21" customHeight="1">
      <c r="C139" s="3"/>
      <c r="D139" s="3"/>
      <c r="E139" s="3"/>
      <c r="F139" s="86"/>
    </row>
    <row r="140" spans="3:6" ht="21" customHeight="1">
      <c r="C140" s="3"/>
      <c r="D140" s="3"/>
      <c r="E140" s="3"/>
      <c r="F140" s="86"/>
    </row>
    <row r="141" spans="3:6" ht="21" customHeight="1">
      <c r="C141" s="3"/>
      <c r="D141" s="3"/>
      <c r="E141" s="3"/>
      <c r="F141" s="86"/>
    </row>
    <row r="142" spans="3:6" ht="21" customHeight="1">
      <c r="C142" s="3"/>
      <c r="D142" s="3"/>
      <c r="E142" s="3"/>
      <c r="F142" s="86"/>
    </row>
    <row r="143" spans="3:6" ht="21" customHeight="1">
      <c r="C143" s="3"/>
      <c r="D143" s="3"/>
      <c r="E143" s="3"/>
      <c r="F143" s="86"/>
    </row>
    <row r="144" spans="3:6" ht="21" customHeight="1">
      <c r="C144" s="3"/>
      <c r="D144" s="3"/>
      <c r="E144" s="3"/>
      <c r="F144" s="86"/>
    </row>
    <row r="145" spans="3:6" ht="21" customHeight="1">
      <c r="C145" s="3"/>
      <c r="D145" s="3"/>
      <c r="E145" s="3"/>
      <c r="F145" s="86"/>
    </row>
    <row r="146" spans="3:6" ht="21" customHeight="1">
      <c r="C146" s="3"/>
      <c r="D146" s="3"/>
      <c r="E146" s="3"/>
      <c r="F146" s="86"/>
    </row>
    <row r="147" spans="3:6" ht="21" customHeight="1">
      <c r="C147" s="3"/>
      <c r="D147" s="3"/>
      <c r="E147" s="3"/>
      <c r="F147" s="86"/>
    </row>
    <row r="148" spans="3:6" ht="21" customHeight="1">
      <c r="C148" s="3"/>
      <c r="D148" s="3"/>
      <c r="E148" s="3"/>
      <c r="F148" s="86"/>
    </row>
    <row r="149" spans="3:6" ht="21" customHeight="1">
      <c r="C149" s="3"/>
      <c r="D149" s="3"/>
      <c r="E149" s="3"/>
      <c r="F149" s="86"/>
    </row>
    <row r="150" spans="3:6" ht="21" customHeight="1">
      <c r="C150" s="3"/>
      <c r="D150" s="3"/>
      <c r="E150" s="3"/>
      <c r="F150" s="86"/>
    </row>
    <row r="151" spans="3:6" ht="21" customHeight="1">
      <c r="C151" s="3"/>
      <c r="D151" s="3"/>
      <c r="E151" s="3"/>
      <c r="F151" s="86"/>
    </row>
    <row r="152" spans="3:6" ht="21" customHeight="1">
      <c r="C152" s="3"/>
      <c r="D152" s="3"/>
      <c r="E152" s="3"/>
      <c r="F152" s="86"/>
    </row>
    <row r="153" spans="3:6" ht="21" customHeight="1">
      <c r="C153" s="3"/>
      <c r="D153" s="3"/>
      <c r="E153" s="3"/>
      <c r="F153" s="86"/>
    </row>
    <row r="154" spans="3:6" ht="21" customHeight="1">
      <c r="C154" s="3"/>
      <c r="D154" s="3"/>
      <c r="E154" s="3"/>
      <c r="F154" s="86"/>
    </row>
    <row r="155" spans="3:6" ht="21" customHeight="1">
      <c r="C155" s="3"/>
      <c r="D155" s="3"/>
      <c r="E155" s="3"/>
      <c r="F155" s="86"/>
    </row>
    <row r="156" spans="3:6" ht="21" customHeight="1">
      <c r="C156" s="3"/>
      <c r="D156" s="3"/>
      <c r="E156" s="3"/>
      <c r="F156" s="86"/>
    </row>
    <row r="157" spans="3:6" ht="21" customHeight="1">
      <c r="C157" s="3"/>
      <c r="D157" s="3"/>
      <c r="E157" s="3"/>
      <c r="F157" s="86"/>
    </row>
    <row r="158" spans="3:6" ht="21" customHeight="1">
      <c r="C158" s="3"/>
      <c r="D158" s="3"/>
      <c r="E158" s="3"/>
      <c r="F158" s="86"/>
    </row>
    <row r="159" spans="3:6" ht="21" customHeight="1">
      <c r="C159" s="3"/>
      <c r="D159" s="3"/>
      <c r="E159" s="3"/>
      <c r="F159" s="86"/>
    </row>
    <row r="160" spans="3:6" ht="21" customHeight="1">
      <c r="C160" s="3"/>
      <c r="D160" s="3"/>
      <c r="E160" s="3"/>
      <c r="F160" s="86"/>
    </row>
    <row r="161" spans="3:6" ht="21" customHeight="1">
      <c r="C161" s="3"/>
      <c r="D161" s="3"/>
      <c r="E161" s="3"/>
      <c r="F161" s="86"/>
    </row>
    <row r="162" spans="3:6" ht="21" customHeight="1">
      <c r="C162" s="3"/>
      <c r="D162" s="3"/>
      <c r="E162" s="3"/>
      <c r="F162" s="86"/>
    </row>
    <row r="163" spans="3:6" ht="21" customHeight="1">
      <c r="C163" s="3"/>
      <c r="D163" s="3"/>
      <c r="E163" s="3"/>
      <c r="F163" s="86"/>
    </row>
    <row r="164" spans="3:6" ht="21" customHeight="1">
      <c r="C164" s="3"/>
      <c r="D164" s="3"/>
      <c r="E164" s="3"/>
      <c r="F164" s="86"/>
    </row>
    <row r="165" spans="3:6" ht="21" customHeight="1">
      <c r="C165" s="3"/>
      <c r="D165" s="3"/>
      <c r="E165" s="3"/>
      <c r="F165" s="86"/>
    </row>
    <row r="166" spans="3:6" ht="21" customHeight="1">
      <c r="C166" s="3"/>
      <c r="D166" s="3"/>
      <c r="E166" s="3"/>
      <c r="F166" s="86"/>
    </row>
    <row r="167" spans="3:6" ht="21" customHeight="1">
      <c r="C167" s="3"/>
      <c r="D167" s="3"/>
      <c r="E167" s="3"/>
      <c r="F167" s="86"/>
    </row>
    <row r="168" spans="3:6" ht="21" customHeight="1">
      <c r="C168" s="3"/>
      <c r="D168" s="3"/>
      <c r="E168" s="3"/>
      <c r="F168" s="86"/>
    </row>
    <row r="169" spans="3:6" ht="21" customHeight="1">
      <c r="C169" s="3"/>
      <c r="D169" s="3"/>
      <c r="E169" s="3"/>
      <c r="F169" s="86"/>
    </row>
    <row r="170" spans="3:6" ht="21" customHeight="1">
      <c r="C170" s="3"/>
      <c r="D170" s="3"/>
      <c r="E170" s="3"/>
      <c r="F170" s="86"/>
    </row>
    <row r="171" spans="3:6" ht="21" customHeight="1">
      <c r="C171" s="3"/>
      <c r="D171" s="3"/>
      <c r="E171" s="3"/>
      <c r="F171" s="86"/>
    </row>
    <row r="172" spans="3:6" ht="21" customHeight="1">
      <c r="C172" s="3"/>
      <c r="D172" s="3"/>
      <c r="E172" s="3"/>
      <c r="F172" s="86"/>
    </row>
    <row r="173" spans="3:6" ht="21" customHeight="1">
      <c r="C173" s="3"/>
      <c r="D173" s="3"/>
      <c r="E173" s="3"/>
      <c r="F173" s="86"/>
    </row>
    <row r="174" spans="3:6" ht="21" customHeight="1">
      <c r="C174" s="3"/>
      <c r="D174" s="3"/>
      <c r="E174" s="3"/>
      <c r="F174" s="86"/>
    </row>
    <row r="175" spans="3:6" ht="21" customHeight="1">
      <c r="C175" s="3"/>
      <c r="D175" s="3"/>
      <c r="E175" s="3"/>
      <c r="F175" s="86"/>
    </row>
    <row r="176" spans="3:6" ht="21" customHeight="1">
      <c r="C176" s="3"/>
      <c r="D176" s="3"/>
      <c r="E176" s="3"/>
      <c r="F176" s="86"/>
    </row>
    <row r="177" spans="3:6" ht="21" customHeight="1">
      <c r="C177" s="3"/>
      <c r="D177" s="3"/>
      <c r="E177" s="3"/>
      <c r="F177" s="86"/>
    </row>
    <row r="178" spans="3:6" ht="21" customHeight="1">
      <c r="C178" s="3"/>
      <c r="D178" s="3"/>
      <c r="E178" s="3"/>
      <c r="F178" s="86"/>
    </row>
    <row r="179" spans="3:6" ht="21" customHeight="1">
      <c r="C179" s="3"/>
      <c r="D179" s="3"/>
      <c r="E179" s="3"/>
      <c r="F179" s="86"/>
    </row>
    <row r="180" spans="3:6" ht="21" customHeight="1">
      <c r="C180" s="3"/>
      <c r="D180" s="3"/>
      <c r="E180" s="3"/>
      <c r="F180" s="86"/>
    </row>
    <row r="181" spans="3:6" ht="21" customHeight="1">
      <c r="C181" s="3"/>
      <c r="D181" s="3"/>
      <c r="E181" s="3"/>
      <c r="F181" s="86"/>
    </row>
    <row r="182" spans="3:6" ht="21" customHeight="1">
      <c r="C182" s="3"/>
      <c r="D182" s="3"/>
      <c r="E182" s="3"/>
      <c r="F182" s="86"/>
    </row>
    <row r="183" spans="3:6" ht="21" customHeight="1">
      <c r="C183" s="3"/>
      <c r="D183" s="3"/>
      <c r="E183" s="3"/>
      <c r="F183" s="86"/>
    </row>
    <row r="184" spans="3:6" ht="21" customHeight="1">
      <c r="C184" s="3"/>
      <c r="D184" s="3"/>
      <c r="E184" s="3"/>
      <c r="F184" s="86"/>
    </row>
    <row r="185" spans="3:6" ht="21" customHeight="1">
      <c r="C185" s="3"/>
      <c r="D185" s="3"/>
      <c r="E185" s="3"/>
      <c r="F185" s="86"/>
    </row>
    <row r="186" spans="3:6" ht="21" customHeight="1">
      <c r="C186" s="3"/>
      <c r="D186" s="3"/>
      <c r="E186" s="3"/>
      <c r="F186" s="86"/>
    </row>
    <row r="187" spans="3:6" ht="21" customHeight="1">
      <c r="C187" s="3"/>
      <c r="D187" s="3"/>
      <c r="E187" s="3"/>
      <c r="F187" s="86"/>
    </row>
    <row r="188" spans="3:6" ht="21" customHeight="1">
      <c r="C188" s="3"/>
      <c r="D188" s="3"/>
      <c r="E188" s="3"/>
      <c r="F188" s="86"/>
    </row>
    <row r="189" spans="3:6" ht="21" customHeight="1">
      <c r="C189" s="3"/>
      <c r="D189" s="3"/>
      <c r="E189" s="3"/>
      <c r="F189" s="86"/>
    </row>
    <row r="190" spans="3:6" ht="21" customHeight="1">
      <c r="C190" s="3"/>
      <c r="D190" s="3"/>
      <c r="E190" s="3"/>
      <c r="F190" s="86"/>
    </row>
    <row r="191" spans="3:6" ht="21" customHeight="1">
      <c r="C191" s="3"/>
      <c r="D191" s="3"/>
      <c r="E191" s="3"/>
      <c r="F191" s="86"/>
    </row>
    <row r="192" spans="3:6" ht="21" customHeight="1">
      <c r="C192" s="3"/>
      <c r="D192" s="3"/>
      <c r="E192" s="3"/>
      <c r="F192" s="86"/>
    </row>
    <row r="193" spans="3:6" ht="21" customHeight="1">
      <c r="C193" s="3"/>
      <c r="D193" s="3"/>
      <c r="E193" s="3"/>
      <c r="F193" s="86"/>
    </row>
    <row r="194" spans="3:6" ht="21" customHeight="1">
      <c r="C194" s="3"/>
      <c r="D194" s="3"/>
      <c r="E194" s="3"/>
      <c r="F194" s="86"/>
    </row>
    <row r="195" spans="3:6" ht="21" customHeight="1">
      <c r="C195" s="3"/>
      <c r="D195" s="3"/>
      <c r="E195" s="3"/>
      <c r="F195" s="86"/>
    </row>
    <row r="196" spans="3:6" ht="21" customHeight="1">
      <c r="C196" s="3"/>
      <c r="D196" s="3"/>
      <c r="E196" s="3"/>
      <c r="F196" s="86"/>
    </row>
    <row r="197" spans="3:6" ht="21" customHeight="1">
      <c r="C197" s="3"/>
      <c r="D197" s="3"/>
      <c r="E197" s="3"/>
      <c r="F197" s="86"/>
    </row>
    <row r="198" spans="3:6" ht="21" customHeight="1">
      <c r="C198" s="3"/>
      <c r="D198" s="3"/>
      <c r="E198" s="3"/>
      <c r="F198" s="86"/>
    </row>
    <row r="199" spans="3:6" ht="21" customHeight="1">
      <c r="C199" s="3"/>
      <c r="D199" s="3"/>
      <c r="E199" s="3"/>
      <c r="F199" s="86"/>
    </row>
    <row r="200" spans="3:6" ht="21" customHeight="1">
      <c r="C200" s="3"/>
      <c r="D200" s="3"/>
      <c r="E200" s="3"/>
      <c r="F200" s="86"/>
    </row>
    <row r="201" spans="3:6" ht="21" customHeight="1">
      <c r="C201" s="3"/>
      <c r="D201" s="3"/>
      <c r="E201" s="3"/>
      <c r="F201" s="86"/>
    </row>
    <row r="202" spans="3:6" ht="21" customHeight="1">
      <c r="C202" s="3"/>
      <c r="D202" s="3"/>
      <c r="E202" s="3"/>
      <c r="F202" s="86"/>
    </row>
    <row r="203" spans="3:6" ht="21" customHeight="1">
      <c r="C203" s="3"/>
      <c r="D203" s="3"/>
      <c r="E203" s="3"/>
      <c r="F203" s="86"/>
    </row>
    <row r="204" spans="3:6" ht="21" customHeight="1">
      <c r="C204" s="3"/>
      <c r="D204" s="3"/>
      <c r="E204" s="3"/>
      <c r="F204" s="86"/>
    </row>
    <row r="205" spans="3:6" ht="21" customHeight="1">
      <c r="C205" s="3"/>
      <c r="D205" s="3"/>
      <c r="E205" s="3"/>
      <c r="F205" s="86"/>
    </row>
    <row r="206" spans="3:6" ht="21" customHeight="1">
      <c r="C206" s="3"/>
      <c r="D206" s="3"/>
      <c r="E206" s="3"/>
      <c r="F206" s="86"/>
    </row>
    <row r="207" spans="3:6" ht="21" customHeight="1">
      <c r="C207" s="3"/>
      <c r="D207" s="3"/>
      <c r="E207" s="3"/>
      <c r="F207" s="86"/>
    </row>
    <row r="208" spans="3:6" ht="21" customHeight="1">
      <c r="C208" s="3"/>
      <c r="D208" s="3"/>
      <c r="E208" s="3"/>
      <c r="F208" s="86"/>
    </row>
    <row r="209" spans="3:6" ht="21" customHeight="1">
      <c r="C209" s="3"/>
      <c r="D209" s="3"/>
      <c r="E209" s="3"/>
      <c r="F209" s="86"/>
    </row>
    <row r="210" spans="3:6" ht="21" customHeight="1">
      <c r="C210" s="3"/>
      <c r="D210" s="3"/>
      <c r="E210" s="3"/>
      <c r="F210" s="86"/>
    </row>
    <row r="211" spans="3:6" ht="21" customHeight="1">
      <c r="C211" s="3"/>
      <c r="D211" s="3"/>
      <c r="E211" s="3"/>
      <c r="F211" s="86"/>
    </row>
    <row r="212" spans="3:6" ht="21" customHeight="1">
      <c r="C212" s="3"/>
      <c r="D212" s="3"/>
      <c r="E212" s="3"/>
      <c r="F212" s="86"/>
    </row>
    <row r="213" spans="3:6" ht="21" customHeight="1">
      <c r="C213" s="3"/>
      <c r="D213" s="3"/>
      <c r="E213" s="3"/>
      <c r="F213" s="86"/>
    </row>
    <row r="214" spans="3:6" ht="21" customHeight="1">
      <c r="C214" s="3"/>
      <c r="D214" s="3"/>
      <c r="E214" s="3"/>
      <c r="F214" s="86"/>
    </row>
    <row r="215" spans="3:6" ht="21" customHeight="1">
      <c r="C215" s="3"/>
      <c r="D215" s="3"/>
      <c r="E215" s="3"/>
      <c r="F215" s="86"/>
    </row>
    <row r="216" spans="3:6" ht="21" customHeight="1">
      <c r="C216" s="3"/>
      <c r="D216" s="3"/>
      <c r="E216" s="3"/>
      <c r="F216" s="86"/>
    </row>
    <row r="217" spans="3:6" ht="21" customHeight="1">
      <c r="C217" s="3"/>
      <c r="D217" s="3"/>
      <c r="E217" s="3"/>
      <c r="F217" s="86"/>
    </row>
    <row r="218" spans="3:6" ht="21" customHeight="1">
      <c r="C218" s="3"/>
      <c r="D218" s="3"/>
      <c r="E218" s="3"/>
      <c r="F218" s="86"/>
    </row>
    <row r="219" spans="3:6" ht="21" customHeight="1">
      <c r="C219" s="3"/>
      <c r="D219" s="3"/>
      <c r="E219" s="3"/>
      <c r="F219" s="86"/>
    </row>
    <row r="220" spans="3:6" ht="21" customHeight="1">
      <c r="C220" s="3"/>
      <c r="D220" s="3"/>
      <c r="E220" s="3"/>
      <c r="F220" s="86"/>
    </row>
    <row r="221" spans="3:6" ht="21" customHeight="1">
      <c r="C221" s="3"/>
      <c r="D221" s="3"/>
      <c r="E221" s="3"/>
      <c r="F221" s="86"/>
    </row>
    <row r="222" spans="3:6" ht="21" customHeight="1">
      <c r="C222" s="3"/>
      <c r="D222" s="3"/>
      <c r="E222" s="3"/>
      <c r="F222" s="86"/>
    </row>
    <row r="223" spans="3:6" ht="21" customHeight="1">
      <c r="C223" s="3"/>
      <c r="D223" s="3"/>
      <c r="E223" s="3"/>
      <c r="F223" s="86"/>
    </row>
    <row r="224" spans="3:6" ht="21" customHeight="1">
      <c r="C224" s="3"/>
      <c r="D224" s="3"/>
      <c r="E224" s="3"/>
      <c r="F224" s="86"/>
    </row>
    <row r="225" spans="3:6" ht="21" customHeight="1">
      <c r="C225" s="3"/>
      <c r="D225" s="3"/>
      <c r="E225" s="3"/>
      <c r="F225" s="86"/>
    </row>
    <row r="226" spans="3:6" ht="21" customHeight="1">
      <c r="C226" s="3"/>
      <c r="D226" s="3"/>
      <c r="E226" s="3"/>
      <c r="F226" s="86"/>
    </row>
    <row r="227" spans="3:6" ht="21" customHeight="1">
      <c r="C227" s="3"/>
      <c r="D227" s="3"/>
      <c r="E227" s="3"/>
      <c r="F227" s="86"/>
    </row>
    <row r="228" spans="3:6" ht="21" customHeight="1">
      <c r="C228" s="3"/>
      <c r="D228" s="3"/>
      <c r="E228" s="3"/>
      <c r="F228" s="86"/>
    </row>
    <row r="229" spans="3:6" ht="21" customHeight="1">
      <c r="C229" s="3"/>
      <c r="D229" s="3"/>
      <c r="E229" s="3"/>
      <c r="F229" s="86"/>
    </row>
    <row r="230" spans="3:6" ht="21" customHeight="1">
      <c r="C230" s="3"/>
      <c r="D230" s="3"/>
      <c r="E230" s="3"/>
      <c r="F230" s="86"/>
    </row>
    <row r="231" spans="3:6" ht="21" customHeight="1">
      <c r="C231" s="3"/>
      <c r="D231" s="3"/>
      <c r="E231" s="3"/>
      <c r="F231" s="86"/>
    </row>
    <row r="232" spans="3:6" ht="21" customHeight="1">
      <c r="C232" s="3"/>
      <c r="D232" s="3"/>
      <c r="E232" s="3"/>
      <c r="F232" s="86"/>
    </row>
    <row r="233" spans="3:6" ht="21" customHeight="1">
      <c r="C233" s="3"/>
      <c r="D233" s="3"/>
      <c r="E233" s="3"/>
      <c r="F233" s="86"/>
    </row>
    <row r="234" spans="3:6" ht="21" customHeight="1">
      <c r="C234" s="3"/>
      <c r="D234" s="3"/>
      <c r="E234" s="3"/>
      <c r="F234" s="86"/>
    </row>
    <row r="235" spans="3:6" ht="21" customHeight="1">
      <c r="C235" s="3"/>
      <c r="D235" s="3"/>
      <c r="E235" s="3"/>
      <c r="F235" s="86"/>
    </row>
    <row r="236" spans="3:6" ht="21" customHeight="1">
      <c r="C236" s="3"/>
      <c r="D236" s="3"/>
      <c r="E236" s="3"/>
      <c r="F236" s="86"/>
    </row>
    <row r="237" spans="3:6" ht="21" customHeight="1">
      <c r="C237" s="3"/>
      <c r="D237" s="3"/>
      <c r="E237" s="3"/>
      <c r="F237" s="86"/>
    </row>
    <row r="238" spans="3:6" ht="21" customHeight="1">
      <c r="C238" s="3"/>
      <c r="D238" s="3"/>
      <c r="E238" s="3"/>
      <c r="F238" s="86"/>
    </row>
    <row r="239" spans="3:6" ht="21" customHeight="1">
      <c r="C239" s="3"/>
      <c r="D239" s="3"/>
      <c r="E239" s="3"/>
      <c r="F239" s="86"/>
    </row>
    <row r="240" spans="3:6" ht="21" customHeight="1">
      <c r="C240" s="3"/>
      <c r="D240" s="3"/>
      <c r="E240" s="3"/>
      <c r="F240" s="86"/>
    </row>
    <row r="241" spans="3:6" ht="21" customHeight="1">
      <c r="C241" s="3"/>
      <c r="D241" s="3"/>
      <c r="E241" s="3"/>
      <c r="F241" s="86"/>
    </row>
    <row r="242" spans="3:6" ht="21" customHeight="1">
      <c r="C242" s="3"/>
      <c r="D242" s="3"/>
      <c r="E242" s="3"/>
      <c r="F242" s="86"/>
    </row>
    <row r="243" spans="3:6" ht="21" customHeight="1">
      <c r="C243" s="3"/>
      <c r="D243" s="3"/>
      <c r="E243" s="3"/>
      <c r="F243" s="86"/>
    </row>
    <row r="244" spans="3:6" ht="21" customHeight="1">
      <c r="C244" s="3"/>
      <c r="D244" s="3"/>
      <c r="E244" s="3"/>
      <c r="F244" s="86"/>
    </row>
    <row r="245" spans="3:6" ht="21" customHeight="1">
      <c r="C245" s="3"/>
      <c r="D245" s="3"/>
      <c r="E245" s="3"/>
      <c r="F245" s="86"/>
    </row>
    <row r="246" spans="3:6" ht="21" customHeight="1">
      <c r="C246" s="3"/>
      <c r="D246" s="3"/>
      <c r="E246" s="3"/>
      <c r="F246" s="86"/>
    </row>
    <row r="247" spans="3:6" ht="21" customHeight="1">
      <c r="C247" s="3"/>
      <c r="D247" s="3"/>
      <c r="E247" s="3"/>
      <c r="F247" s="86"/>
    </row>
    <row r="248" spans="3:6" ht="21" customHeight="1">
      <c r="C248" s="3"/>
      <c r="D248" s="3"/>
      <c r="E248" s="3"/>
      <c r="F248" s="86"/>
    </row>
    <row r="249" spans="3:6" ht="21" customHeight="1">
      <c r="C249" s="3"/>
      <c r="D249" s="3"/>
      <c r="E249" s="3"/>
      <c r="F249" s="86"/>
    </row>
    <row r="250" spans="3:6" ht="21" customHeight="1">
      <c r="C250" s="3"/>
      <c r="D250" s="3"/>
      <c r="E250" s="3"/>
      <c r="F250" s="86"/>
    </row>
    <row r="251" spans="3:6" ht="21" customHeight="1">
      <c r="C251" s="3"/>
      <c r="D251" s="3"/>
      <c r="E251" s="3"/>
      <c r="F251" s="86"/>
    </row>
    <row r="252" spans="3:6" ht="21" customHeight="1">
      <c r="C252" s="3"/>
      <c r="D252" s="3"/>
      <c r="E252" s="3"/>
      <c r="F252" s="86"/>
    </row>
    <row r="253" spans="3:6" ht="21" customHeight="1">
      <c r="C253" s="3"/>
      <c r="D253" s="3"/>
      <c r="E253" s="3"/>
      <c r="F253" s="86"/>
    </row>
    <row r="254" spans="3:6" ht="21" customHeight="1">
      <c r="C254" s="3"/>
      <c r="D254" s="3"/>
      <c r="E254" s="3"/>
      <c r="F254" s="86"/>
    </row>
    <row r="255" spans="3:6" ht="21" customHeight="1">
      <c r="C255" s="3"/>
      <c r="D255" s="3"/>
      <c r="E255" s="3"/>
      <c r="F255" s="86"/>
    </row>
    <row r="256" spans="3:6" ht="21" customHeight="1">
      <c r="C256" s="3"/>
      <c r="D256" s="3"/>
      <c r="E256" s="3"/>
      <c r="F256" s="86"/>
    </row>
    <row r="257" spans="3:6" ht="21" customHeight="1">
      <c r="C257" s="3"/>
      <c r="D257" s="3"/>
      <c r="E257" s="3"/>
      <c r="F257" s="86"/>
    </row>
    <row r="258" spans="3:6" ht="21" customHeight="1">
      <c r="C258" s="3"/>
      <c r="D258" s="3"/>
      <c r="E258" s="3"/>
      <c r="F258" s="86"/>
    </row>
    <row r="259" spans="3:6" ht="21" customHeight="1">
      <c r="C259" s="3"/>
      <c r="D259" s="3"/>
      <c r="E259" s="3"/>
      <c r="F259" s="86"/>
    </row>
    <row r="260" spans="3:6" ht="21" customHeight="1">
      <c r="C260" s="3"/>
      <c r="D260" s="3"/>
      <c r="E260" s="3"/>
      <c r="F260" s="86"/>
    </row>
    <row r="261" spans="3:6" ht="21" customHeight="1">
      <c r="C261" s="3"/>
      <c r="D261" s="3"/>
      <c r="E261" s="3"/>
      <c r="F261" s="86"/>
    </row>
    <row r="262" spans="3:6" ht="21" customHeight="1">
      <c r="C262" s="3"/>
      <c r="D262" s="3"/>
      <c r="E262" s="3"/>
      <c r="F262" s="86"/>
    </row>
    <row r="263" spans="3:6" ht="21" customHeight="1">
      <c r="C263" s="3"/>
      <c r="D263" s="3"/>
      <c r="E263" s="3"/>
      <c r="F263" s="86"/>
    </row>
    <row r="264" spans="3:6" ht="21" customHeight="1">
      <c r="C264" s="3"/>
      <c r="D264" s="3"/>
      <c r="E264" s="3"/>
      <c r="F264" s="86"/>
    </row>
    <row r="265" spans="3:6" ht="21" customHeight="1">
      <c r="C265" s="3"/>
      <c r="D265" s="3"/>
      <c r="E265" s="3"/>
      <c r="F265" s="86"/>
    </row>
    <row r="266" spans="3:6" ht="21" customHeight="1">
      <c r="C266" s="3"/>
      <c r="D266" s="3"/>
      <c r="E266" s="3"/>
      <c r="F266" s="86"/>
    </row>
    <row r="267" spans="3:6" ht="21" customHeight="1">
      <c r="C267" s="3"/>
      <c r="D267" s="3"/>
      <c r="E267" s="3"/>
      <c r="F267" s="86"/>
    </row>
    <row r="268" spans="3:6" ht="21" customHeight="1">
      <c r="C268" s="3"/>
      <c r="D268" s="3"/>
      <c r="E268" s="3"/>
      <c r="F268" s="86"/>
    </row>
    <row r="269" spans="3:6" ht="21" customHeight="1">
      <c r="C269" s="3"/>
      <c r="D269" s="3"/>
      <c r="E269" s="3"/>
      <c r="F269" s="86"/>
    </row>
    <row r="270" spans="3:6" ht="21" customHeight="1">
      <c r="C270" s="3"/>
      <c r="D270" s="3"/>
      <c r="E270" s="3"/>
      <c r="F270" s="86"/>
    </row>
    <row r="271" spans="3:6" ht="21" customHeight="1">
      <c r="C271" s="3"/>
      <c r="D271" s="3"/>
      <c r="E271" s="3"/>
      <c r="F271" s="86"/>
    </row>
    <row r="272" spans="3:6" ht="21" customHeight="1">
      <c r="C272" s="3"/>
      <c r="D272" s="3"/>
      <c r="E272" s="3"/>
      <c r="F272" s="86"/>
    </row>
    <row r="273" spans="3:6" ht="21" customHeight="1">
      <c r="C273" s="3"/>
      <c r="D273" s="3"/>
      <c r="E273" s="3"/>
      <c r="F273" s="86"/>
    </row>
    <row r="274" spans="3:6" ht="21" customHeight="1">
      <c r="C274" s="3"/>
      <c r="D274" s="3"/>
      <c r="E274" s="3"/>
      <c r="F274" s="86"/>
    </row>
    <row r="275" spans="3:6" ht="21" customHeight="1">
      <c r="C275" s="3"/>
      <c r="D275" s="3"/>
      <c r="E275" s="3"/>
      <c r="F275" s="86"/>
    </row>
    <row r="276" spans="3:6" ht="21" customHeight="1">
      <c r="C276" s="3"/>
      <c r="D276" s="3"/>
      <c r="E276" s="3"/>
      <c r="F276" s="86"/>
    </row>
    <row r="277" spans="3:6" ht="21" customHeight="1">
      <c r="C277" s="3"/>
      <c r="D277" s="3"/>
      <c r="E277" s="3"/>
      <c r="F277" s="86"/>
    </row>
    <row r="278" spans="3:6" ht="21" customHeight="1">
      <c r="C278" s="3"/>
      <c r="D278" s="3"/>
      <c r="E278" s="3"/>
      <c r="F278" s="86"/>
    </row>
    <row r="279" spans="3:6" ht="21" customHeight="1">
      <c r="C279" s="3"/>
      <c r="D279" s="3"/>
      <c r="E279" s="3"/>
      <c r="F279" s="86"/>
    </row>
    <row r="280" spans="3:6" ht="21" customHeight="1">
      <c r="C280" s="3"/>
      <c r="D280" s="3"/>
      <c r="E280" s="3"/>
      <c r="F280" s="86"/>
    </row>
    <row r="281" spans="3:6" ht="21" customHeight="1">
      <c r="C281" s="3"/>
      <c r="D281" s="3"/>
      <c r="E281" s="3"/>
      <c r="F281" s="86"/>
    </row>
    <row r="282" spans="3:6" ht="21" customHeight="1">
      <c r="C282" s="3"/>
      <c r="D282" s="3"/>
      <c r="E282" s="3"/>
      <c r="F282" s="86"/>
    </row>
    <row r="283" spans="3:6" ht="21" customHeight="1">
      <c r="C283" s="3"/>
      <c r="D283" s="3"/>
      <c r="E283" s="3"/>
      <c r="F283" s="86"/>
    </row>
    <row r="284" spans="3:6" ht="21" customHeight="1">
      <c r="C284" s="3"/>
      <c r="D284" s="3"/>
      <c r="E284" s="3"/>
      <c r="F284" s="86"/>
    </row>
    <row r="285" spans="3:6" ht="21" customHeight="1">
      <c r="C285" s="3"/>
      <c r="D285" s="3"/>
      <c r="E285" s="3"/>
      <c r="F285" s="86"/>
    </row>
    <row r="286" spans="3:6" ht="21" customHeight="1">
      <c r="C286" s="3"/>
      <c r="D286" s="3"/>
      <c r="E286" s="3"/>
      <c r="F286" s="86"/>
    </row>
    <row r="287" spans="3:6" ht="21" customHeight="1">
      <c r="C287" s="3"/>
      <c r="D287" s="3"/>
      <c r="E287" s="3"/>
      <c r="F287" s="86"/>
    </row>
    <row r="288" spans="3:6" ht="21" customHeight="1">
      <c r="C288" s="3"/>
      <c r="D288" s="3"/>
      <c r="E288" s="3"/>
      <c r="F288" s="86"/>
    </row>
    <row r="289" spans="3:6" ht="21" customHeight="1">
      <c r="C289" s="3"/>
      <c r="D289" s="3"/>
      <c r="E289" s="3"/>
      <c r="F289" s="86"/>
    </row>
    <row r="290" spans="3:6" ht="21" customHeight="1">
      <c r="C290" s="3"/>
      <c r="D290" s="3"/>
      <c r="E290" s="3"/>
      <c r="F290" s="86"/>
    </row>
    <row r="291" spans="3:6" ht="21" customHeight="1">
      <c r="C291" s="3"/>
      <c r="D291" s="3"/>
      <c r="E291" s="3"/>
      <c r="F291" s="86"/>
    </row>
    <row r="292" spans="3:6" ht="21" customHeight="1">
      <c r="C292" s="3"/>
      <c r="D292" s="3"/>
      <c r="E292" s="3"/>
      <c r="F292" s="86"/>
    </row>
    <row r="293" spans="3:6" ht="21" customHeight="1">
      <c r="C293" s="3"/>
      <c r="D293" s="3"/>
      <c r="E293" s="3"/>
      <c r="F293" s="86"/>
    </row>
    <row r="294" spans="3:6" ht="21" customHeight="1">
      <c r="C294" s="3"/>
      <c r="D294" s="3"/>
      <c r="E294" s="3"/>
      <c r="F294" s="86"/>
    </row>
    <row r="295" spans="3:6" ht="21" customHeight="1">
      <c r="C295" s="3"/>
      <c r="D295" s="3"/>
      <c r="E295" s="3"/>
      <c r="F295" s="86"/>
    </row>
    <row r="296" spans="3:6" ht="21" customHeight="1">
      <c r="C296" s="3"/>
      <c r="D296" s="3"/>
      <c r="E296" s="3"/>
      <c r="F296" s="86"/>
    </row>
    <row r="297" spans="3:6" ht="21" customHeight="1">
      <c r="C297" s="3"/>
      <c r="D297" s="3"/>
      <c r="E297" s="3"/>
      <c r="F297" s="86"/>
    </row>
    <row r="298" spans="3:6" ht="21" customHeight="1">
      <c r="C298" s="3"/>
      <c r="D298" s="3"/>
      <c r="E298" s="3"/>
      <c r="F298" s="86"/>
    </row>
    <row r="299" spans="3:6" ht="21" customHeight="1">
      <c r="C299" s="3"/>
      <c r="D299" s="3"/>
      <c r="E299" s="3"/>
      <c r="F299" s="86"/>
    </row>
    <row r="300" spans="3:6" ht="21" customHeight="1">
      <c r="C300" s="3"/>
      <c r="D300" s="3"/>
      <c r="E300" s="3"/>
      <c r="F300" s="86"/>
    </row>
    <row r="301" spans="3:6" ht="21" customHeight="1">
      <c r="C301" s="3"/>
      <c r="D301" s="3"/>
      <c r="E301" s="3"/>
      <c r="F301" s="86"/>
    </row>
    <row r="302" spans="3:6" ht="21" customHeight="1">
      <c r="C302" s="3"/>
      <c r="D302" s="3"/>
      <c r="E302" s="3"/>
      <c r="F302" s="86"/>
    </row>
    <row r="303" spans="3:6" ht="21" customHeight="1">
      <c r="C303" s="3"/>
      <c r="D303" s="3"/>
      <c r="E303" s="3"/>
      <c r="F303" s="86"/>
    </row>
    <row r="304" spans="3:6" ht="21" customHeight="1">
      <c r="C304" s="3"/>
      <c r="D304" s="3"/>
      <c r="E304" s="3"/>
      <c r="F304" s="86"/>
    </row>
    <row r="305" spans="3:6" ht="21" customHeight="1">
      <c r="C305" s="3"/>
      <c r="D305" s="3"/>
      <c r="E305" s="3"/>
      <c r="F305" s="86"/>
    </row>
    <row r="306" spans="3:6" ht="21" customHeight="1">
      <c r="C306" s="3"/>
      <c r="D306" s="3"/>
      <c r="E306" s="3"/>
      <c r="F306" s="86"/>
    </row>
    <row r="307" spans="3:6" ht="21" customHeight="1">
      <c r="C307" s="3"/>
      <c r="D307" s="3"/>
      <c r="E307" s="3"/>
      <c r="F307" s="86"/>
    </row>
    <row r="308" spans="3:6" ht="21" customHeight="1">
      <c r="C308" s="3"/>
      <c r="D308" s="3"/>
      <c r="E308" s="3"/>
      <c r="F308" s="86"/>
    </row>
    <row r="309" spans="3:6" ht="21" customHeight="1">
      <c r="C309" s="3"/>
      <c r="D309" s="3"/>
      <c r="E309" s="3"/>
      <c r="F309" s="86"/>
    </row>
    <row r="310" spans="3:6" ht="21" customHeight="1">
      <c r="C310" s="3"/>
      <c r="D310" s="3"/>
      <c r="E310" s="3"/>
      <c r="F310" s="86"/>
    </row>
    <row r="311" spans="3:6" ht="21" customHeight="1">
      <c r="C311" s="3"/>
      <c r="D311" s="3"/>
      <c r="E311" s="3"/>
      <c r="F311" s="86"/>
    </row>
    <row r="312" spans="3:6" ht="21" customHeight="1">
      <c r="C312" s="3"/>
      <c r="D312" s="3"/>
      <c r="E312" s="3"/>
      <c r="F312" s="86"/>
    </row>
    <row r="313" spans="3:6" ht="21" customHeight="1">
      <c r="C313" s="3"/>
      <c r="D313" s="3"/>
      <c r="E313" s="3"/>
      <c r="F313" s="86"/>
    </row>
    <row r="314" spans="3:6" ht="21" customHeight="1">
      <c r="C314" s="3"/>
      <c r="D314" s="3"/>
      <c r="E314" s="3"/>
      <c r="F314" s="86"/>
    </row>
    <row r="315" spans="3:6" ht="21" customHeight="1">
      <c r="C315" s="3"/>
      <c r="D315" s="3"/>
      <c r="E315" s="3"/>
      <c r="F315" s="86"/>
    </row>
    <row r="316" spans="3:6" ht="21" customHeight="1">
      <c r="C316" s="3"/>
      <c r="D316" s="3"/>
      <c r="E316" s="3"/>
      <c r="F316" s="86"/>
    </row>
    <row r="317" spans="3:6" ht="21" customHeight="1">
      <c r="C317" s="3"/>
      <c r="D317" s="3"/>
      <c r="E317" s="3"/>
      <c r="F317" s="86"/>
    </row>
    <row r="318" spans="3:6" ht="21" customHeight="1">
      <c r="C318" s="3"/>
      <c r="D318" s="3"/>
      <c r="E318" s="3"/>
      <c r="F318" s="86"/>
    </row>
    <row r="319" spans="3:6" ht="21" customHeight="1">
      <c r="C319" s="3"/>
      <c r="D319" s="3"/>
      <c r="E319" s="3"/>
      <c r="F319" s="86"/>
    </row>
    <row r="320" spans="3:6" ht="21" customHeight="1">
      <c r="C320" s="3"/>
      <c r="D320" s="3"/>
      <c r="E320" s="3"/>
      <c r="F320" s="86"/>
    </row>
    <row r="321" spans="3:6" ht="21" customHeight="1">
      <c r="C321" s="3"/>
      <c r="D321" s="3"/>
      <c r="E321" s="3"/>
      <c r="F321" s="86"/>
    </row>
    <row r="322" spans="3:6" ht="21" customHeight="1">
      <c r="C322" s="3"/>
      <c r="D322" s="3"/>
      <c r="E322" s="3"/>
      <c r="F322" s="86"/>
    </row>
    <row r="323" spans="3:6" ht="21" customHeight="1">
      <c r="C323" s="3"/>
      <c r="D323" s="3"/>
      <c r="E323" s="3"/>
      <c r="F323" s="86"/>
    </row>
    <row r="324" spans="3:6" ht="21" customHeight="1">
      <c r="C324" s="3"/>
      <c r="D324" s="3"/>
      <c r="E324" s="3"/>
      <c r="F324" s="86"/>
    </row>
    <row r="325" spans="3:6" ht="21" customHeight="1">
      <c r="C325" s="3"/>
      <c r="D325" s="3"/>
      <c r="E325" s="3"/>
      <c r="F325" s="86"/>
    </row>
    <row r="326" spans="3:6" ht="21" customHeight="1">
      <c r="C326" s="3"/>
      <c r="D326" s="3"/>
      <c r="E326" s="3"/>
      <c r="F326" s="86"/>
    </row>
    <row r="327" spans="3:6" ht="21" customHeight="1">
      <c r="C327" s="3"/>
      <c r="D327" s="3"/>
      <c r="E327" s="3"/>
      <c r="F327" s="86"/>
    </row>
    <row r="328" spans="3:6" ht="21" customHeight="1">
      <c r="C328" s="3"/>
      <c r="D328" s="3"/>
      <c r="E328" s="3"/>
      <c r="F328" s="86"/>
    </row>
    <row r="329" spans="3:6" ht="21" customHeight="1">
      <c r="C329" s="3"/>
      <c r="D329" s="3"/>
      <c r="E329" s="3"/>
      <c r="F329" s="86"/>
    </row>
    <row r="330" spans="3:6" ht="21" customHeight="1">
      <c r="C330" s="3"/>
      <c r="D330" s="3"/>
      <c r="E330" s="3"/>
      <c r="F330" s="86"/>
    </row>
    <row r="331" spans="3:6" ht="21" customHeight="1">
      <c r="C331" s="3"/>
      <c r="D331" s="3"/>
      <c r="E331" s="3"/>
      <c r="F331" s="86"/>
    </row>
    <row r="332" spans="3:6" ht="21" customHeight="1">
      <c r="C332" s="3"/>
      <c r="D332" s="3"/>
      <c r="E332" s="3"/>
      <c r="F332" s="86"/>
    </row>
    <row r="333" spans="3:6" ht="21" customHeight="1">
      <c r="C333" s="3"/>
      <c r="D333" s="3"/>
      <c r="E333" s="3"/>
      <c r="F333" s="86"/>
    </row>
    <row r="334" spans="3:6" ht="21" customHeight="1">
      <c r="C334" s="3"/>
      <c r="D334" s="3"/>
      <c r="E334" s="3"/>
      <c r="F334" s="86"/>
    </row>
    <row r="335" spans="3:6" ht="21" customHeight="1">
      <c r="C335" s="3"/>
      <c r="D335" s="3"/>
      <c r="E335" s="3"/>
      <c r="F335" s="86"/>
    </row>
    <row r="336" spans="3:6" ht="21" customHeight="1">
      <c r="C336" s="3"/>
      <c r="D336" s="3"/>
      <c r="E336" s="3"/>
      <c r="F336" s="86"/>
    </row>
    <row r="337" spans="3:6" ht="21" customHeight="1">
      <c r="C337" s="3"/>
      <c r="D337" s="3"/>
      <c r="E337" s="3"/>
      <c r="F337" s="86"/>
    </row>
    <row r="338" spans="3:6" ht="21" customHeight="1">
      <c r="C338" s="3"/>
      <c r="D338" s="3"/>
      <c r="E338" s="3"/>
      <c r="F338" s="86"/>
    </row>
    <row r="339" spans="3:6" ht="21" customHeight="1">
      <c r="C339" s="3"/>
      <c r="D339" s="3"/>
      <c r="E339" s="3"/>
      <c r="F339" s="86"/>
    </row>
    <row r="340" spans="3:6" ht="21" customHeight="1">
      <c r="C340" s="3"/>
      <c r="D340" s="3"/>
      <c r="E340" s="3"/>
      <c r="F340" s="86"/>
    </row>
    <row r="341" spans="3:6" ht="21" customHeight="1">
      <c r="C341" s="3"/>
      <c r="D341" s="3"/>
      <c r="E341" s="3"/>
      <c r="F341" s="86"/>
    </row>
    <row r="342" spans="3:6" ht="21" customHeight="1">
      <c r="C342" s="3"/>
      <c r="D342" s="3"/>
      <c r="E342" s="3"/>
      <c r="F342" s="86"/>
    </row>
    <row r="343" spans="3:6" ht="21" customHeight="1">
      <c r="C343" s="3"/>
      <c r="D343" s="3"/>
      <c r="E343" s="3"/>
      <c r="F343" s="86"/>
    </row>
    <row r="344" spans="3:6" ht="21" customHeight="1">
      <c r="C344" s="3"/>
      <c r="D344" s="3"/>
      <c r="E344" s="3"/>
      <c r="F344" s="86"/>
    </row>
    <row r="345" spans="3:6" ht="21" customHeight="1">
      <c r="C345" s="3"/>
      <c r="D345" s="3"/>
      <c r="E345" s="3"/>
      <c r="F345" s="86"/>
    </row>
    <row r="346" spans="3:6" ht="21" customHeight="1">
      <c r="C346" s="3"/>
      <c r="D346" s="3"/>
      <c r="E346" s="3"/>
      <c r="F346" s="86"/>
    </row>
    <row r="347" spans="3:6" ht="21" customHeight="1">
      <c r="C347" s="3"/>
      <c r="D347" s="3"/>
      <c r="E347" s="3"/>
      <c r="F347" s="86"/>
    </row>
    <row r="348" spans="3:6" ht="21" customHeight="1">
      <c r="C348" s="3"/>
      <c r="D348" s="3"/>
      <c r="E348" s="3"/>
      <c r="F348" s="86"/>
    </row>
    <row r="349" spans="3:6" ht="21" customHeight="1">
      <c r="C349" s="3"/>
      <c r="D349" s="3"/>
      <c r="E349" s="3"/>
      <c r="F349" s="86"/>
    </row>
    <row r="350" spans="3:6" ht="21" customHeight="1">
      <c r="C350" s="3"/>
      <c r="D350" s="3"/>
      <c r="E350" s="3"/>
      <c r="F350" s="86"/>
    </row>
    <row r="351" spans="3:6" ht="21" customHeight="1">
      <c r="C351" s="3"/>
      <c r="D351" s="3"/>
      <c r="E351" s="3"/>
      <c r="F351" s="86"/>
    </row>
    <row r="352" spans="3:6" ht="21" customHeight="1">
      <c r="C352" s="3"/>
      <c r="D352" s="3"/>
      <c r="E352" s="3"/>
      <c r="F352" s="86"/>
    </row>
    <row r="353" spans="3:6" ht="21" customHeight="1">
      <c r="C353" s="3"/>
      <c r="D353" s="3"/>
      <c r="E353" s="3"/>
      <c r="F353" s="86"/>
    </row>
    <row r="354" spans="3:6" ht="21" customHeight="1">
      <c r="C354" s="3"/>
      <c r="D354" s="3"/>
      <c r="E354" s="3"/>
      <c r="F354" s="86"/>
    </row>
    <row r="355" spans="3:6" ht="21" customHeight="1">
      <c r="C355" s="3"/>
      <c r="D355" s="3"/>
      <c r="E355" s="3"/>
      <c r="F355" s="86"/>
    </row>
    <row r="356" spans="3:6" ht="21" customHeight="1">
      <c r="C356" s="3"/>
      <c r="D356" s="3"/>
      <c r="E356" s="3"/>
      <c r="F356" s="86"/>
    </row>
    <row r="357" spans="3:6" ht="21" customHeight="1">
      <c r="C357" s="3"/>
      <c r="D357" s="3"/>
      <c r="E357" s="3"/>
      <c r="F357" s="86"/>
    </row>
    <row r="358" spans="3:6" ht="21" customHeight="1">
      <c r="C358" s="3"/>
      <c r="D358" s="3"/>
      <c r="E358" s="3"/>
      <c r="F358" s="86"/>
    </row>
    <row r="359" spans="3:6" ht="21" customHeight="1">
      <c r="C359" s="3"/>
      <c r="D359" s="3"/>
      <c r="E359" s="3"/>
      <c r="F359" s="86"/>
    </row>
    <row r="360" spans="3:6" ht="21" customHeight="1">
      <c r="C360" s="3"/>
      <c r="D360" s="3"/>
      <c r="E360" s="3"/>
      <c r="F360" s="86"/>
    </row>
    <row r="361" spans="3:6" ht="21" customHeight="1">
      <c r="C361" s="3"/>
      <c r="D361" s="3"/>
      <c r="E361" s="3"/>
      <c r="F361" s="86"/>
    </row>
    <row r="362" spans="3:6" ht="21" customHeight="1">
      <c r="C362" s="3"/>
      <c r="D362" s="3"/>
      <c r="E362" s="3"/>
      <c r="F362" s="86"/>
    </row>
    <row r="363" spans="3:6" ht="21" customHeight="1">
      <c r="C363" s="3"/>
      <c r="D363" s="3"/>
      <c r="E363" s="3"/>
      <c r="F363" s="86"/>
    </row>
    <row r="364" spans="3:6" ht="21" customHeight="1">
      <c r="C364" s="3"/>
      <c r="D364" s="3"/>
      <c r="E364" s="3"/>
      <c r="F364" s="86"/>
    </row>
    <row r="365" spans="3:6" ht="21" customHeight="1">
      <c r="C365" s="3"/>
      <c r="D365" s="3"/>
      <c r="E365" s="3"/>
      <c r="F365" s="86"/>
    </row>
    <row r="366" spans="3:6" ht="21" customHeight="1">
      <c r="C366" s="3"/>
      <c r="D366" s="3"/>
      <c r="E366" s="3"/>
      <c r="F366" s="86"/>
    </row>
    <row r="367" spans="3:6" ht="21" customHeight="1">
      <c r="C367" s="3"/>
      <c r="D367" s="3"/>
      <c r="E367" s="3"/>
      <c r="F367" s="86"/>
    </row>
    <row r="368" spans="3:6" ht="21" customHeight="1">
      <c r="C368" s="3"/>
      <c r="D368" s="3"/>
      <c r="E368" s="3"/>
      <c r="F368" s="86"/>
    </row>
    <row r="369" spans="3:6" ht="21" customHeight="1">
      <c r="C369" s="3"/>
      <c r="D369" s="3"/>
      <c r="E369" s="3"/>
      <c r="F369" s="86"/>
    </row>
    <row r="370" spans="3:6" ht="21" customHeight="1">
      <c r="C370" s="3"/>
      <c r="D370" s="3"/>
      <c r="E370" s="3"/>
      <c r="F370" s="86"/>
    </row>
    <row r="371" spans="3:6" ht="21" customHeight="1">
      <c r="C371" s="3"/>
      <c r="D371" s="3"/>
      <c r="E371" s="3"/>
      <c r="F371" s="86"/>
    </row>
    <row r="372" spans="3:6" ht="21" customHeight="1">
      <c r="C372" s="3"/>
      <c r="D372" s="3"/>
      <c r="E372" s="3"/>
      <c r="F372" s="86"/>
    </row>
    <row r="373" spans="3:6" ht="21" customHeight="1">
      <c r="C373" s="3"/>
      <c r="D373" s="3"/>
      <c r="E373" s="3"/>
      <c r="F373" s="86"/>
    </row>
    <row r="374" spans="3:6" ht="21" customHeight="1">
      <c r="C374" s="3"/>
      <c r="D374" s="3"/>
      <c r="E374" s="3"/>
      <c r="F374" s="86"/>
    </row>
    <row r="375" spans="3:6" ht="21" customHeight="1">
      <c r="C375" s="3"/>
      <c r="D375" s="3"/>
      <c r="E375" s="3"/>
      <c r="F375" s="86"/>
    </row>
    <row r="376" spans="3:6" ht="21" customHeight="1">
      <c r="C376" s="3"/>
      <c r="D376" s="3"/>
      <c r="E376" s="3"/>
      <c r="F376" s="86"/>
    </row>
    <row r="377" spans="3:6" ht="21" customHeight="1">
      <c r="C377" s="3"/>
      <c r="D377" s="3"/>
      <c r="E377" s="3"/>
      <c r="F377" s="86"/>
    </row>
    <row r="378" spans="3:6" ht="21" customHeight="1">
      <c r="C378" s="3"/>
      <c r="D378" s="3"/>
      <c r="E378" s="3"/>
      <c r="F378" s="86"/>
    </row>
    <row r="379" spans="3:6" ht="21" customHeight="1">
      <c r="C379" s="3"/>
      <c r="D379" s="3"/>
      <c r="E379" s="3"/>
      <c r="F379" s="86"/>
    </row>
    <row r="380" spans="3:6" ht="21" customHeight="1">
      <c r="C380" s="3"/>
      <c r="D380" s="3"/>
      <c r="E380" s="3"/>
      <c r="F380" s="86"/>
    </row>
    <row r="381" spans="3:6" ht="21" customHeight="1">
      <c r="C381" s="3"/>
      <c r="D381" s="3"/>
      <c r="E381" s="3"/>
      <c r="F381" s="86"/>
    </row>
    <row r="382" spans="3:6" ht="21" customHeight="1">
      <c r="C382" s="3"/>
      <c r="D382" s="3"/>
      <c r="E382" s="3"/>
      <c r="F382" s="86"/>
    </row>
    <row r="383" spans="3:6" ht="21" customHeight="1">
      <c r="C383" s="3"/>
      <c r="D383" s="3"/>
      <c r="E383" s="3"/>
      <c r="F383" s="86"/>
    </row>
    <row r="384" spans="3:6" ht="21" customHeight="1">
      <c r="C384" s="3"/>
      <c r="D384" s="3"/>
      <c r="E384" s="3"/>
      <c r="F384" s="86"/>
    </row>
    <row r="385" spans="3:6" ht="21" customHeight="1">
      <c r="C385" s="3"/>
      <c r="D385" s="3"/>
      <c r="E385" s="3"/>
      <c r="F385" s="86"/>
    </row>
    <row r="386" spans="3:6" ht="21" customHeight="1">
      <c r="C386" s="3"/>
      <c r="D386" s="3"/>
      <c r="E386" s="3"/>
      <c r="F386" s="86"/>
    </row>
    <row r="387" spans="3:6" ht="21" customHeight="1">
      <c r="C387" s="3"/>
      <c r="D387" s="3"/>
      <c r="E387" s="3"/>
      <c r="F387" s="86"/>
    </row>
    <row r="388" spans="3:6" ht="21" customHeight="1">
      <c r="C388" s="3"/>
      <c r="D388" s="3"/>
      <c r="E388" s="3"/>
      <c r="F388" s="86"/>
    </row>
    <row r="389" spans="3:6" ht="21" customHeight="1">
      <c r="C389" s="3"/>
      <c r="D389" s="3"/>
      <c r="E389" s="3"/>
      <c r="F389" s="86"/>
    </row>
    <row r="390" spans="3:6" ht="21" customHeight="1">
      <c r="C390" s="3"/>
      <c r="D390" s="3"/>
      <c r="E390" s="3"/>
      <c r="F390" s="86"/>
    </row>
    <row r="391" spans="3:6" ht="21" customHeight="1">
      <c r="C391" s="3"/>
      <c r="D391" s="3"/>
      <c r="E391" s="3"/>
      <c r="F391" s="86"/>
    </row>
    <row r="392" spans="3:6" ht="21" customHeight="1">
      <c r="C392" s="3"/>
      <c r="D392" s="3"/>
      <c r="E392" s="3"/>
      <c r="F392" s="86"/>
    </row>
    <row r="393" spans="3:6" ht="21" customHeight="1">
      <c r="C393" s="3"/>
      <c r="D393" s="3"/>
      <c r="E393" s="3"/>
      <c r="F393" s="86"/>
    </row>
    <row r="394" spans="3:6" ht="21" customHeight="1">
      <c r="C394" s="3"/>
      <c r="D394" s="3"/>
      <c r="E394" s="3"/>
      <c r="F394" s="86"/>
    </row>
    <row r="395" spans="3:6" ht="21" customHeight="1">
      <c r="C395" s="3"/>
      <c r="D395" s="3"/>
      <c r="E395" s="3"/>
      <c r="F395" s="86"/>
    </row>
    <row r="396" spans="3:6" ht="21" customHeight="1">
      <c r="C396" s="3"/>
      <c r="D396" s="3"/>
      <c r="E396" s="3"/>
      <c r="F396" s="86"/>
    </row>
    <row r="397" spans="3:6" ht="21" customHeight="1">
      <c r="C397" s="3"/>
      <c r="D397" s="3"/>
      <c r="E397" s="3"/>
      <c r="F397" s="86"/>
    </row>
    <row r="398" spans="3:6" ht="21" customHeight="1">
      <c r="C398" s="3"/>
      <c r="D398" s="3"/>
      <c r="E398" s="3"/>
      <c r="F398" s="86"/>
    </row>
    <row r="399" spans="3:6" ht="21" customHeight="1">
      <c r="C399" s="3"/>
      <c r="D399" s="3"/>
      <c r="E399" s="3"/>
      <c r="F399" s="86"/>
    </row>
    <row r="400" spans="3:6" ht="21" customHeight="1">
      <c r="C400" s="3"/>
      <c r="D400" s="3"/>
      <c r="E400" s="3"/>
      <c r="F400" s="86"/>
    </row>
    <row r="401" spans="3:6" ht="21" customHeight="1">
      <c r="C401" s="3"/>
      <c r="D401" s="3"/>
      <c r="E401" s="3"/>
      <c r="F401" s="86"/>
    </row>
    <row r="402" spans="3:6" ht="21" customHeight="1">
      <c r="C402" s="3"/>
      <c r="D402" s="3"/>
      <c r="E402" s="3"/>
      <c r="F402" s="86"/>
    </row>
    <row r="403" spans="3:6" ht="21" customHeight="1">
      <c r="C403" s="3"/>
      <c r="D403" s="3"/>
      <c r="E403" s="3"/>
      <c r="F403" s="86"/>
    </row>
    <row r="404" spans="3:6" ht="21" customHeight="1">
      <c r="C404" s="3"/>
      <c r="D404" s="3"/>
      <c r="E404" s="3"/>
      <c r="F404" s="86"/>
    </row>
    <row r="405" spans="3:6" ht="21" customHeight="1">
      <c r="C405" s="3"/>
      <c r="D405" s="3"/>
      <c r="E405" s="3"/>
      <c r="F405" s="86"/>
    </row>
    <row r="406" spans="3:6" ht="21" customHeight="1">
      <c r="C406" s="3"/>
      <c r="D406" s="3"/>
      <c r="E406" s="3"/>
      <c r="F406" s="86"/>
    </row>
    <row r="407" spans="3:6" ht="21" customHeight="1">
      <c r="C407" s="3"/>
      <c r="D407" s="3"/>
      <c r="E407" s="3"/>
      <c r="F407" s="86"/>
    </row>
    <row r="408" spans="3:6" ht="21" customHeight="1">
      <c r="C408" s="3"/>
      <c r="D408" s="3"/>
      <c r="E408" s="3"/>
      <c r="F408" s="86"/>
    </row>
    <row r="409" spans="3:6" ht="21" customHeight="1">
      <c r="C409" s="3"/>
      <c r="D409" s="3"/>
      <c r="E409" s="3"/>
      <c r="F409" s="86"/>
    </row>
    <row r="410" spans="3:6" ht="21" customHeight="1">
      <c r="C410" s="3"/>
      <c r="D410" s="3"/>
      <c r="E410" s="3"/>
      <c r="F410" s="86"/>
    </row>
    <row r="411" spans="3:6" ht="21" customHeight="1">
      <c r="C411" s="3"/>
      <c r="D411" s="3"/>
      <c r="E411" s="3"/>
      <c r="F411" s="86"/>
    </row>
    <row r="412" spans="3:6" ht="21" customHeight="1">
      <c r="C412" s="3"/>
      <c r="D412" s="3"/>
      <c r="E412" s="3"/>
      <c r="F412" s="86"/>
    </row>
    <row r="413" spans="3:6" ht="21" customHeight="1">
      <c r="C413" s="3"/>
      <c r="D413" s="3"/>
      <c r="E413" s="3"/>
      <c r="F413" s="86"/>
    </row>
    <row r="414" spans="3:6" ht="21" customHeight="1">
      <c r="C414" s="3"/>
      <c r="D414" s="3"/>
      <c r="E414" s="3"/>
      <c r="F414" s="86"/>
    </row>
    <row r="415" spans="3:6" ht="21" customHeight="1">
      <c r="C415" s="3"/>
      <c r="D415" s="3"/>
      <c r="E415" s="3"/>
      <c r="F415" s="86"/>
    </row>
    <row r="416" spans="3:6" ht="21" customHeight="1">
      <c r="C416" s="3"/>
      <c r="D416" s="3"/>
      <c r="E416" s="3"/>
      <c r="F416" s="86"/>
    </row>
    <row r="417" spans="3:6" ht="21" customHeight="1">
      <c r="C417" s="3"/>
      <c r="D417" s="3"/>
      <c r="E417" s="3"/>
      <c r="F417" s="86"/>
    </row>
    <row r="418" spans="3:6" ht="21" customHeight="1">
      <c r="C418" s="3"/>
      <c r="D418" s="3"/>
      <c r="E418" s="3"/>
      <c r="F418" s="86"/>
    </row>
    <row r="419" spans="3:6" ht="21" customHeight="1">
      <c r="C419" s="3"/>
      <c r="D419" s="3"/>
      <c r="E419" s="3"/>
      <c r="F419" s="86"/>
    </row>
    <row r="420" spans="3:6" ht="21" customHeight="1">
      <c r="C420" s="3"/>
      <c r="D420" s="3"/>
      <c r="E420" s="3"/>
      <c r="F420" s="86"/>
    </row>
    <row r="421" spans="3:6" ht="21" customHeight="1">
      <c r="C421" s="3"/>
      <c r="D421" s="3"/>
      <c r="E421" s="3"/>
      <c r="F421" s="86"/>
    </row>
    <row r="422" spans="3:6" ht="21" customHeight="1">
      <c r="C422" s="3"/>
      <c r="D422" s="3"/>
      <c r="E422" s="3"/>
      <c r="F422" s="86"/>
    </row>
    <row r="423" spans="3:6" ht="21" customHeight="1">
      <c r="C423" s="3"/>
      <c r="D423" s="3"/>
      <c r="E423" s="3"/>
      <c r="F423" s="86"/>
    </row>
    <row r="424" spans="3:6" ht="21" customHeight="1">
      <c r="C424" s="3"/>
      <c r="D424" s="3"/>
      <c r="E424" s="3"/>
      <c r="F424" s="86"/>
    </row>
    <row r="425" spans="3:6" ht="21" customHeight="1">
      <c r="C425" s="3"/>
      <c r="D425" s="3"/>
      <c r="E425" s="3"/>
      <c r="F425" s="86"/>
    </row>
    <row r="426" spans="3:6" ht="21" customHeight="1">
      <c r="C426" s="3"/>
      <c r="D426" s="3"/>
      <c r="E426" s="3"/>
      <c r="F426" s="86"/>
    </row>
    <row r="427" spans="3:6" ht="21" customHeight="1">
      <c r="C427" s="3"/>
      <c r="D427" s="3"/>
      <c r="E427" s="3"/>
      <c r="F427" s="86"/>
    </row>
    <row r="428" spans="3:6" ht="21" customHeight="1">
      <c r="C428" s="3"/>
      <c r="D428" s="3"/>
      <c r="E428" s="3"/>
      <c r="F428" s="86"/>
    </row>
    <row r="429" spans="3:6" ht="21" customHeight="1">
      <c r="C429" s="3"/>
      <c r="D429" s="3"/>
      <c r="E429" s="3"/>
      <c r="F429" s="86"/>
    </row>
    <row r="430" spans="3:6" ht="21" customHeight="1">
      <c r="C430" s="3"/>
      <c r="D430" s="3"/>
      <c r="E430" s="3"/>
      <c r="F430" s="86"/>
    </row>
    <row r="431" spans="3:6" ht="21" customHeight="1">
      <c r="C431" s="3"/>
      <c r="D431" s="3"/>
      <c r="E431" s="3"/>
      <c r="F431" s="86"/>
    </row>
    <row r="432" spans="3:6" ht="21" customHeight="1">
      <c r="C432" s="3"/>
      <c r="D432" s="3"/>
      <c r="E432" s="3"/>
      <c r="F432" s="86"/>
    </row>
    <row r="433" spans="3:6" ht="21" customHeight="1">
      <c r="C433" s="3"/>
      <c r="D433" s="3"/>
      <c r="E433" s="3"/>
      <c r="F433" s="86"/>
    </row>
    <row r="434" spans="3:6" ht="21" customHeight="1">
      <c r="C434" s="3"/>
      <c r="D434" s="3"/>
      <c r="E434" s="3"/>
      <c r="F434" s="86"/>
    </row>
    <row r="435" spans="3:6" ht="21" customHeight="1">
      <c r="C435" s="3"/>
      <c r="D435" s="3"/>
      <c r="E435" s="3"/>
      <c r="F435" s="86"/>
    </row>
    <row r="436" spans="3:6" ht="21" customHeight="1">
      <c r="C436" s="3"/>
      <c r="D436" s="3"/>
      <c r="E436" s="3"/>
      <c r="F436" s="86"/>
    </row>
    <row r="437" spans="3:6" ht="21" customHeight="1">
      <c r="C437" s="3"/>
      <c r="D437" s="3"/>
      <c r="E437" s="3"/>
      <c r="F437" s="86"/>
    </row>
    <row r="438" spans="3:6" ht="21" customHeight="1">
      <c r="C438" s="3"/>
      <c r="D438" s="3"/>
      <c r="E438" s="3"/>
      <c r="F438" s="86"/>
    </row>
    <row r="439" spans="3:6" ht="21" customHeight="1">
      <c r="C439" s="3"/>
      <c r="D439" s="3"/>
      <c r="E439" s="3"/>
      <c r="F439" s="86"/>
    </row>
    <row r="440" spans="3:6" ht="21" customHeight="1">
      <c r="C440" s="3"/>
      <c r="D440" s="3"/>
      <c r="E440" s="3"/>
      <c r="F440" s="86"/>
    </row>
    <row r="441" spans="3:6" ht="21" customHeight="1">
      <c r="C441" s="3"/>
      <c r="D441" s="3"/>
      <c r="E441" s="3"/>
      <c r="F441" s="86"/>
    </row>
    <row r="442" spans="3:6" ht="21" customHeight="1">
      <c r="C442" s="3"/>
      <c r="D442" s="3"/>
      <c r="E442" s="3"/>
      <c r="F442" s="86"/>
    </row>
    <row r="443" spans="3:6" ht="21" customHeight="1">
      <c r="C443" s="3"/>
      <c r="D443" s="3"/>
      <c r="E443" s="3"/>
      <c r="F443" s="86"/>
    </row>
    <row r="444" spans="3:6" ht="21" customHeight="1">
      <c r="C444" s="3"/>
      <c r="D444" s="3"/>
      <c r="E444" s="3"/>
      <c r="F444" s="86"/>
    </row>
    <row r="445" spans="3:6" ht="21" customHeight="1">
      <c r="C445" s="3"/>
      <c r="D445" s="3"/>
      <c r="E445" s="3"/>
      <c r="F445" s="86"/>
    </row>
    <row r="446" spans="3:6" ht="21" customHeight="1">
      <c r="C446" s="3"/>
      <c r="D446" s="3"/>
      <c r="E446" s="3"/>
      <c r="F446" s="86"/>
    </row>
    <row r="447" spans="3:6" ht="21" customHeight="1">
      <c r="C447" s="3"/>
      <c r="D447" s="3"/>
      <c r="E447" s="3"/>
      <c r="F447" s="86"/>
    </row>
    <row r="448" spans="3:6" ht="21" customHeight="1">
      <c r="C448" s="3"/>
      <c r="D448" s="3"/>
      <c r="E448" s="3"/>
      <c r="F448" s="86"/>
    </row>
    <row r="449" spans="3:6" ht="21" customHeight="1">
      <c r="C449" s="3"/>
      <c r="D449" s="3"/>
      <c r="E449" s="3"/>
      <c r="F449" s="86"/>
    </row>
    <row r="450" spans="3:6" ht="21" customHeight="1">
      <c r="C450" s="3"/>
      <c r="D450" s="3"/>
      <c r="E450" s="3"/>
      <c r="F450" s="86"/>
    </row>
    <row r="451" spans="3:6" ht="21" customHeight="1">
      <c r="C451" s="3"/>
      <c r="D451" s="3"/>
      <c r="E451" s="3"/>
      <c r="F451" s="86"/>
    </row>
    <row r="452" spans="3:6" ht="21" customHeight="1">
      <c r="C452" s="3"/>
      <c r="D452" s="3"/>
      <c r="E452" s="3"/>
      <c r="F452" s="86"/>
    </row>
    <row r="453" spans="3:6" ht="21" customHeight="1">
      <c r="C453" s="3"/>
      <c r="D453" s="3"/>
      <c r="E453" s="3"/>
      <c r="F453" s="86"/>
    </row>
    <row r="454" spans="3:6" ht="21" customHeight="1">
      <c r="C454" s="3"/>
      <c r="D454" s="3"/>
      <c r="E454" s="3"/>
      <c r="F454" s="86"/>
    </row>
    <row r="455" spans="3:6" ht="21" customHeight="1">
      <c r="C455" s="3"/>
      <c r="D455" s="3"/>
      <c r="E455" s="3"/>
      <c r="F455" s="86"/>
    </row>
    <row r="456" spans="3:6" ht="21" customHeight="1">
      <c r="C456" s="3"/>
      <c r="D456" s="3"/>
      <c r="E456" s="3"/>
      <c r="F456" s="86"/>
    </row>
    <row r="457" spans="3:6" ht="21" customHeight="1">
      <c r="C457" s="3"/>
      <c r="D457" s="3"/>
      <c r="E457" s="3"/>
      <c r="F457" s="86"/>
    </row>
    <row r="458" spans="3:6" ht="21" customHeight="1">
      <c r="C458" s="3"/>
      <c r="D458" s="3"/>
      <c r="E458" s="3"/>
      <c r="F458" s="86"/>
    </row>
    <row r="459" spans="3:6" ht="21" customHeight="1">
      <c r="C459" s="3"/>
      <c r="D459" s="3"/>
      <c r="E459" s="3"/>
      <c r="F459" s="86"/>
    </row>
    <row r="460" spans="3:6" ht="21" customHeight="1">
      <c r="C460" s="3"/>
      <c r="D460" s="3"/>
      <c r="E460" s="3"/>
      <c r="F460" s="86"/>
    </row>
    <row r="461" spans="3:6" ht="21" customHeight="1">
      <c r="C461" s="3"/>
      <c r="D461" s="3"/>
      <c r="E461" s="3"/>
      <c r="F461" s="86"/>
    </row>
    <row r="462" spans="3:6" ht="21" customHeight="1">
      <c r="C462" s="3"/>
      <c r="D462" s="3"/>
      <c r="E462" s="3"/>
      <c r="F462" s="86"/>
    </row>
    <row r="463" spans="3:6" ht="21" customHeight="1">
      <c r="C463" s="3"/>
      <c r="D463" s="3"/>
      <c r="E463" s="3"/>
      <c r="F463" s="86"/>
    </row>
    <row r="464" spans="3:6" ht="21" customHeight="1">
      <c r="C464" s="3"/>
      <c r="D464" s="3"/>
      <c r="E464" s="3"/>
      <c r="F464" s="86"/>
    </row>
    <row r="465" spans="3:6" ht="21" customHeight="1">
      <c r="C465" s="3"/>
      <c r="D465" s="3"/>
      <c r="E465" s="3"/>
      <c r="F465" s="86"/>
    </row>
    <row r="466" spans="3:6" ht="21" customHeight="1">
      <c r="C466" s="3"/>
      <c r="D466" s="3"/>
      <c r="E466" s="3"/>
      <c r="F466" s="86"/>
    </row>
    <row r="467" spans="3:6" ht="21" customHeight="1">
      <c r="C467" s="3"/>
      <c r="D467" s="3"/>
      <c r="E467" s="3"/>
      <c r="F467" s="86"/>
    </row>
    <row r="468" spans="3:6" ht="21" customHeight="1">
      <c r="C468" s="3"/>
      <c r="D468" s="3"/>
      <c r="E468" s="3"/>
      <c r="F468" s="86"/>
    </row>
    <row r="469" spans="3:6" ht="21" customHeight="1">
      <c r="C469" s="3"/>
      <c r="D469" s="3"/>
      <c r="E469" s="3"/>
      <c r="F469" s="86"/>
    </row>
    <row r="470" spans="3:6" ht="21" customHeight="1">
      <c r="C470" s="3"/>
      <c r="D470" s="3"/>
      <c r="E470" s="3"/>
      <c r="F470" s="86"/>
    </row>
    <row r="471" spans="3:6" ht="21" customHeight="1">
      <c r="C471" s="3"/>
      <c r="D471" s="3"/>
      <c r="E471" s="3"/>
      <c r="F471" s="86"/>
    </row>
    <row r="472" spans="3:6" ht="21" customHeight="1">
      <c r="C472" s="3"/>
      <c r="D472" s="3"/>
      <c r="E472" s="3"/>
      <c r="F472" s="86"/>
    </row>
    <row r="473" spans="3:6" ht="21" customHeight="1">
      <c r="C473" s="3"/>
      <c r="D473" s="3"/>
      <c r="E473" s="3"/>
      <c r="F473" s="86"/>
    </row>
    <row r="474" spans="3:6" ht="21" customHeight="1">
      <c r="C474" s="3"/>
      <c r="D474" s="3"/>
      <c r="E474" s="3"/>
      <c r="F474" s="86"/>
    </row>
    <row r="475" spans="3:6" ht="21" customHeight="1">
      <c r="C475" s="3"/>
      <c r="D475" s="3"/>
      <c r="E475" s="3"/>
      <c r="F475" s="86"/>
    </row>
    <row r="476" spans="3:6" ht="21" customHeight="1">
      <c r="C476" s="3"/>
      <c r="D476" s="3"/>
      <c r="E476" s="3"/>
      <c r="F476" s="86"/>
    </row>
    <row r="477" spans="3:6" ht="21" customHeight="1">
      <c r="C477" s="3"/>
      <c r="D477" s="3"/>
      <c r="E477" s="3"/>
      <c r="F477" s="86"/>
    </row>
    <row r="478" spans="3:6" ht="21" customHeight="1">
      <c r="C478" s="3"/>
      <c r="D478" s="3"/>
      <c r="E478" s="3"/>
      <c r="F478" s="86"/>
    </row>
    <row r="479" spans="3:6" ht="21" customHeight="1">
      <c r="C479" s="3"/>
      <c r="D479" s="3"/>
      <c r="E479" s="3"/>
      <c r="F479" s="86"/>
    </row>
    <row r="480" spans="3:6" ht="21" customHeight="1">
      <c r="C480" s="3"/>
      <c r="D480" s="3"/>
      <c r="E480" s="3"/>
      <c r="F480" s="86"/>
    </row>
    <row r="481" spans="3:6" ht="21" customHeight="1">
      <c r="C481" s="3"/>
      <c r="D481" s="3"/>
      <c r="E481" s="3"/>
      <c r="F481" s="86"/>
    </row>
    <row r="482" spans="3:6" ht="21" customHeight="1">
      <c r="C482" s="3"/>
      <c r="D482" s="3"/>
      <c r="E482" s="3"/>
      <c r="F482" s="86"/>
    </row>
    <row r="483" spans="3:6" ht="21" customHeight="1">
      <c r="C483" s="3"/>
      <c r="D483" s="3"/>
      <c r="E483" s="3"/>
      <c r="F483" s="86"/>
    </row>
    <row r="484" spans="3:6" ht="21" customHeight="1">
      <c r="C484" s="3"/>
      <c r="D484" s="3"/>
      <c r="E484" s="3"/>
      <c r="F484" s="86"/>
    </row>
    <row r="485" spans="3:6" ht="21" customHeight="1">
      <c r="C485" s="3"/>
      <c r="D485" s="3"/>
      <c r="E485" s="3"/>
      <c r="F485" s="86"/>
    </row>
    <row r="486" spans="3:6" ht="21" customHeight="1">
      <c r="C486" s="3"/>
      <c r="D486" s="3"/>
      <c r="E486" s="3"/>
      <c r="F486" s="86"/>
    </row>
    <row r="487" spans="3:6" ht="21" customHeight="1">
      <c r="C487" s="3"/>
      <c r="D487" s="3"/>
      <c r="E487" s="3"/>
      <c r="F487" s="86"/>
    </row>
    <row r="488" spans="3:6" ht="21" customHeight="1">
      <c r="C488" s="3"/>
      <c r="D488" s="3"/>
      <c r="E488" s="3"/>
      <c r="F488" s="86"/>
    </row>
    <row r="489" spans="3:6" ht="21" customHeight="1">
      <c r="C489" s="3"/>
      <c r="D489" s="3"/>
      <c r="E489" s="3"/>
      <c r="F489" s="86"/>
    </row>
    <row r="490" spans="3:6" ht="21" customHeight="1">
      <c r="C490" s="3"/>
      <c r="D490" s="3"/>
      <c r="E490" s="3"/>
      <c r="F490" s="86"/>
    </row>
    <row r="491" spans="3:6" ht="21" customHeight="1">
      <c r="C491" s="3"/>
      <c r="D491" s="3"/>
      <c r="E491" s="3"/>
      <c r="F491" s="86"/>
    </row>
    <row r="492" spans="3:6" ht="21" customHeight="1">
      <c r="C492" s="3"/>
      <c r="D492" s="3"/>
      <c r="E492" s="3"/>
      <c r="F492" s="86"/>
    </row>
    <row r="493" spans="3:6" ht="21" customHeight="1">
      <c r="C493" s="3"/>
      <c r="D493" s="3"/>
      <c r="E493" s="3"/>
      <c r="F493" s="86"/>
    </row>
    <row r="494" spans="3:6" ht="21" customHeight="1">
      <c r="C494" s="3"/>
      <c r="D494" s="3"/>
      <c r="E494" s="3"/>
      <c r="F494" s="86"/>
    </row>
    <row r="495" spans="3:6" ht="21" customHeight="1">
      <c r="C495" s="3"/>
      <c r="D495" s="3"/>
      <c r="E495" s="3"/>
      <c r="F495" s="86"/>
    </row>
    <row r="496" spans="3:6" ht="21" customHeight="1">
      <c r="C496" s="3"/>
      <c r="D496" s="3"/>
      <c r="E496" s="3"/>
      <c r="F496" s="86"/>
    </row>
    <row r="497" spans="3:6" ht="21" customHeight="1">
      <c r="C497" s="3"/>
      <c r="D497" s="3"/>
      <c r="E497" s="3"/>
      <c r="F497" s="86"/>
    </row>
    <row r="498" spans="3:6" ht="21" customHeight="1">
      <c r="C498" s="3"/>
      <c r="D498" s="3"/>
      <c r="E498" s="3"/>
      <c r="F498" s="86"/>
    </row>
    <row r="499" spans="3:6" ht="21" customHeight="1">
      <c r="C499" s="3"/>
      <c r="D499" s="3"/>
      <c r="E499" s="3"/>
      <c r="F499" s="86"/>
    </row>
    <row r="500" spans="3:6" ht="21" customHeight="1">
      <c r="C500" s="3"/>
      <c r="D500" s="3"/>
      <c r="E500" s="3"/>
      <c r="F500" s="86"/>
    </row>
    <row r="501" spans="3:6" ht="21" customHeight="1">
      <c r="C501" s="3"/>
      <c r="D501" s="3"/>
      <c r="E501" s="3"/>
      <c r="F501" s="86"/>
    </row>
    <row r="502" spans="3:6" ht="21" customHeight="1">
      <c r="C502" s="3"/>
      <c r="D502" s="3"/>
      <c r="E502" s="3"/>
      <c r="F502" s="86"/>
    </row>
    <row r="503" spans="3:6" ht="21" customHeight="1">
      <c r="C503" s="3"/>
      <c r="D503" s="3"/>
      <c r="E503" s="3"/>
      <c r="F503" s="86"/>
    </row>
    <row r="504" spans="3:6" ht="21" customHeight="1">
      <c r="C504" s="3"/>
      <c r="D504" s="3"/>
      <c r="E504" s="3"/>
      <c r="F504" s="86"/>
    </row>
    <row r="505" spans="3:6" ht="21" customHeight="1">
      <c r="C505" s="3"/>
      <c r="D505" s="3"/>
      <c r="E505" s="3"/>
      <c r="F505" s="86"/>
    </row>
    <row r="506" spans="3:6" ht="21" customHeight="1">
      <c r="C506" s="3"/>
      <c r="D506" s="3"/>
      <c r="E506" s="3"/>
      <c r="F506" s="86"/>
    </row>
    <row r="507" spans="3:6" ht="21" customHeight="1">
      <c r="C507" s="3"/>
      <c r="D507" s="3"/>
      <c r="E507" s="3"/>
      <c r="F507" s="86"/>
    </row>
    <row r="508" spans="3:6" ht="21" customHeight="1">
      <c r="C508" s="3"/>
      <c r="D508" s="3"/>
      <c r="E508" s="3"/>
      <c r="F508" s="86"/>
    </row>
    <row r="509" spans="3:6" ht="21" customHeight="1">
      <c r="C509" s="3"/>
      <c r="D509" s="3"/>
      <c r="E509" s="3"/>
      <c r="F509" s="86"/>
    </row>
    <row r="510" spans="3:6" ht="21" customHeight="1">
      <c r="C510" s="3"/>
      <c r="D510" s="3"/>
      <c r="E510" s="3"/>
      <c r="F510" s="86"/>
    </row>
    <row r="511" spans="3:6" ht="21" customHeight="1">
      <c r="C511" s="3"/>
      <c r="D511" s="3"/>
      <c r="E511" s="3"/>
      <c r="F511" s="86"/>
    </row>
    <row r="512" spans="3:6" ht="21" customHeight="1">
      <c r="C512" s="3"/>
      <c r="D512" s="3"/>
      <c r="E512" s="3"/>
      <c r="F512" s="86"/>
    </row>
    <row r="513" spans="3:6" ht="21" customHeight="1">
      <c r="C513" s="3"/>
      <c r="D513" s="3"/>
      <c r="E513" s="3"/>
      <c r="F513" s="86"/>
    </row>
    <row r="514" spans="3:6" ht="21" customHeight="1">
      <c r="C514" s="3"/>
      <c r="D514" s="3"/>
      <c r="E514" s="3"/>
      <c r="F514" s="86"/>
    </row>
    <row r="515" spans="3:6" ht="21" customHeight="1">
      <c r="C515" s="3"/>
      <c r="D515" s="3"/>
      <c r="E515" s="3"/>
      <c r="F515" s="86"/>
    </row>
    <row r="516" spans="3:6" ht="21" customHeight="1">
      <c r="C516" s="3"/>
      <c r="D516" s="3"/>
      <c r="E516" s="3"/>
      <c r="F516" s="86"/>
    </row>
    <row r="517" spans="3:6" ht="21" customHeight="1">
      <c r="C517" s="3"/>
      <c r="D517" s="3"/>
      <c r="E517" s="3"/>
      <c r="F517" s="86"/>
    </row>
    <row r="518" spans="3:6" ht="21" customHeight="1">
      <c r="C518" s="3"/>
      <c r="D518" s="3"/>
      <c r="E518" s="3"/>
      <c r="F518" s="86"/>
    </row>
    <row r="519" spans="3:6" ht="21" customHeight="1">
      <c r="C519" s="3"/>
      <c r="D519" s="3"/>
      <c r="E519" s="3"/>
      <c r="F519" s="86"/>
    </row>
    <row r="520" spans="3:6" ht="21" customHeight="1">
      <c r="C520" s="3"/>
      <c r="D520" s="3"/>
      <c r="E520" s="3"/>
      <c r="F520" s="86"/>
    </row>
    <row r="521" spans="3:6" ht="21" customHeight="1">
      <c r="C521" s="3"/>
      <c r="D521" s="3"/>
      <c r="E521" s="3"/>
      <c r="F521" s="86"/>
    </row>
    <row r="522" spans="3:6" ht="21" customHeight="1">
      <c r="C522" s="3"/>
      <c r="D522" s="3"/>
      <c r="E522" s="3"/>
      <c r="F522" s="86"/>
    </row>
    <row r="523" spans="3:6" ht="21" customHeight="1">
      <c r="C523" s="3"/>
      <c r="D523" s="3"/>
      <c r="E523" s="3"/>
      <c r="F523" s="86"/>
    </row>
    <row r="524" spans="3:6" ht="21" customHeight="1">
      <c r="C524" s="3"/>
      <c r="D524" s="3"/>
      <c r="E524" s="3"/>
      <c r="F524" s="86"/>
    </row>
    <row r="525" spans="3:6" ht="21" customHeight="1">
      <c r="C525" s="3"/>
      <c r="D525" s="3"/>
      <c r="E525" s="3"/>
      <c r="F525" s="86"/>
    </row>
    <row r="526" spans="3:6" ht="21" customHeight="1">
      <c r="C526" s="3"/>
      <c r="D526" s="3"/>
      <c r="E526" s="3"/>
      <c r="F526" s="86"/>
    </row>
    <row r="527" spans="3:6" ht="21" customHeight="1">
      <c r="C527" s="3"/>
      <c r="D527" s="3"/>
      <c r="E527" s="3"/>
      <c r="F527" s="86"/>
    </row>
    <row r="528" spans="3:6" ht="21" customHeight="1">
      <c r="C528" s="3"/>
      <c r="D528" s="3"/>
      <c r="E528" s="3"/>
      <c r="F528" s="86"/>
    </row>
    <row r="529" spans="3:6" ht="21" customHeight="1">
      <c r="C529" s="3"/>
      <c r="D529" s="3"/>
      <c r="E529" s="3"/>
      <c r="F529" s="86"/>
    </row>
    <row r="530" spans="3:6" ht="21" customHeight="1">
      <c r="C530" s="3"/>
      <c r="D530" s="3"/>
      <c r="E530" s="3"/>
      <c r="F530" s="86"/>
    </row>
    <row r="531" spans="3:6" ht="21" customHeight="1">
      <c r="C531" s="3"/>
      <c r="D531" s="3"/>
      <c r="E531" s="3"/>
      <c r="F531" s="86"/>
    </row>
    <row r="532" spans="3:6" ht="21" customHeight="1">
      <c r="C532" s="3"/>
      <c r="D532" s="3"/>
      <c r="E532" s="3"/>
      <c r="F532" s="86"/>
    </row>
    <row r="533" spans="3:6" ht="21" customHeight="1">
      <c r="C533" s="3"/>
      <c r="D533" s="3"/>
      <c r="E533" s="3"/>
      <c r="F533" s="86"/>
    </row>
    <row r="534" spans="3:6" ht="21" customHeight="1">
      <c r="C534" s="3"/>
      <c r="D534" s="3"/>
      <c r="E534" s="3"/>
      <c r="F534" s="86"/>
    </row>
    <row r="535" spans="3:6" ht="21" customHeight="1">
      <c r="C535" s="3"/>
      <c r="D535" s="3"/>
      <c r="E535" s="3"/>
      <c r="F535" s="86"/>
    </row>
    <row r="536" spans="3:6" ht="21" customHeight="1">
      <c r="C536" s="3"/>
      <c r="D536" s="3"/>
      <c r="E536" s="3"/>
      <c r="F536" s="86"/>
    </row>
    <row r="537" spans="3:6" ht="21" customHeight="1">
      <c r="C537" s="3"/>
      <c r="D537" s="3"/>
      <c r="E537" s="3"/>
      <c r="F537" s="86"/>
    </row>
    <row r="538" spans="3:6" ht="21" customHeight="1">
      <c r="C538" s="3"/>
      <c r="D538" s="3"/>
      <c r="E538" s="3"/>
      <c r="F538" s="86"/>
    </row>
    <row r="539" spans="3:6" ht="21" customHeight="1">
      <c r="C539" s="3"/>
      <c r="D539" s="3"/>
      <c r="E539" s="3"/>
      <c r="F539" s="86"/>
    </row>
    <row r="540" spans="3:6" ht="21" customHeight="1">
      <c r="C540" s="3"/>
      <c r="D540" s="3"/>
      <c r="E540" s="3"/>
      <c r="F540" s="86"/>
    </row>
    <row r="541" spans="3:6" ht="21" customHeight="1">
      <c r="C541" s="3"/>
      <c r="D541" s="3"/>
      <c r="E541" s="3"/>
      <c r="F541" s="86"/>
    </row>
    <row r="542" spans="3:6" ht="21" customHeight="1">
      <c r="C542" s="3"/>
      <c r="D542" s="3"/>
      <c r="E542" s="3"/>
      <c r="F542" s="86"/>
    </row>
    <row r="543" spans="3:6" ht="21" customHeight="1">
      <c r="C543" s="3"/>
      <c r="D543" s="3"/>
      <c r="E543" s="3"/>
      <c r="F543" s="86"/>
    </row>
    <row r="544" spans="3:6" ht="21" customHeight="1">
      <c r="C544" s="3"/>
      <c r="D544" s="3"/>
      <c r="E544" s="3"/>
      <c r="F544" s="86"/>
    </row>
    <row r="545" spans="3:6" ht="21" customHeight="1">
      <c r="C545" s="3"/>
      <c r="D545" s="3"/>
      <c r="E545" s="3"/>
      <c r="F545" s="86"/>
    </row>
    <row r="546" spans="3:6" ht="21" customHeight="1">
      <c r="C546" s="3"/>
      <c r="D546" s="3"/>
      <c r="E546" s="3"/>
      <c r="F546" s="86"/>
    </row>
    <row r="547" spans="3:6" ht="21" customHeight="1">
      <c r="C547" s="3"/>
      <c r="D547" s="3"/>
      <c r="E547" s="3"/>
      <c r="F547" s="86"/>
    </row>
    <row r="548" spans="3:6" ht="21" customHeight="1">
      <c r="C548" s="3"/>
      <c r="D548" s="3"/>
      <c r="E548" s="3"/>
      <c r="F548" s="86"/>
    </row>
    <row r="549" spans="3:6" ht="21" customHeight="1">
      <c r="C549" s="3"/>
      <c r="D549" s="3"/>
      <c r="E549" s="3"/>
      <c r="F549" s="86"/>
    </row>
    <row r="550" spans="3:6" ht="21" customHeight="1">
      <c r="C550" s="3"/>
      <c r="D550" s="3"/>
      <c r="E550" s="3"/>
      <c r="F550" s="86"/>
    </row>
    <row r="551" spans="3:6" ht="21" customHeight="1">
      <c r="C551" s="3"/>
      <c r="D551" s="3"/>
      <c r="E551" s="3"/>
      <c r="F551" s="86"/>
    </row>
    <row r="552" spans="3:6" ht="21" customHeight="1">
      <c r="C552" s="3"/>
      <c r="D552" s="3"/>
      <c r="E552" s="3"/>
      <c r="F552" s="86"/>
    </row>
    <row r="553" spans="3:6" ht="21" customHeight="1">
      <c r="C553" s="3"/>
      <c r="D553" s="3"/>
      <c r="E553" s="3"/>
      <c r="F553" s="86"/>
    </row>
    <row r="554" spans="3:6" ht="21" customHeight="1">
      <c r="C554" s="3"/>
      <c r="D554" s="3"/>
      <c r="E554" s="3"/>
      <c r="F554" s="86"/>
    </row>
    <row r="555" spans="3:6" ht="21" customHeight="1">
      <c r="C555" s="3"/>
      <c r="D555" s="3"/>
      <c r="E555" s="3"/>
      <c r="F555" s="86"/>
    </row>
    <row r="556" spans="3:6" ht="21" customHeight="1">
      <c r="C556" s="3"/>
      <c r="D556" s="3"/>
      <c r="E556" s="3"/>
      <c r="F556" s="86"/>
    </row>
    <row r="557" spans="3:6" ht="21" customHeight="1">
      <c r="C557" s="3"/>
      <c r="D557" s="3"/>
      <c r="E557" s="3"/>
      <c r="F557" s="86"/>
    </row>
    <row r="558" spans="3:6" ht="21" customHeight="1">
      <c r="C558" s="3"/>
      <c r="D558" s="3"/>
      <c r="E558" s="3"/>
      <c r="F558" s="86"/>
    </row>
    <row r="559" spans="3:6" ht="21" customHeight="1">
      <c r="C559" s="3"/>
      <c r="D559" s="3"/>
      <c r="E559" s="3"/>
      <c r="F559" s="86"/>
    </row>
    <row r="560" spans="3:6" ht="21" customHeight="1">
      <c r="C560" s="3"/>
      <c r="D560" s="3"/>
      <c r="E560" s="3"/>
      <c r="F560" s="86"/>
    </row>
    <row r="561" spans="3:6" ht="21" customHeight="1">
      <c r="C561" s="3"/>
      <c r="D561" s="3"/>
      <c r="E561" s="3"/>
      <c r="F561" s="86"/>
    </row>
    <row r="562" spans="3:6" ht="21" customHeight="1">
      <c r="C562" s="3"/>
      <c r="D562" s="3"/>
      <c r="E562" s="3"/>
      <c r="F562" s="86"/>
    </row>
    <row r="563" spans="3:6" ht="21" customHeight="1">
      <c r="C563" s="3"/>
      <c r="D563" s="3"/>
      <c r="E563" s="3"/>
      <c r="F563" s="86"/>
    </row>
    <row r="564" spans="3:6" ht="21" customHeight="1">
      <c r="C564" s="3"/>
      <c r="D564" s="3"/>
      <c r="E564" s="3"/>
      <c r="F564" s="86"/>
    </row>
    <row r="565" spans="3:6" ht="21" customHeight="1">
      <c r="C565" s="3"/>
      <c r="D565" s="3"/>
      <c r="E565" s="3"/>
      <c r="F565" s="86"/>
    </row>
    <row r="566" spans="3:6" ht="21" customHeight="1">
      <c r="C566" s="3"/>
      <c r="D566" s="3"/>
      <c r="E566" s="3"/>
      <c r="F566" s="86"/>
    </row>
    <row r="567" spans="3:6" ht="21" customHeight="1">
      <c r="C567" s="3"/>
      <c r="D567" s="3"/>
      <c r="E567" s="3"/>
      <c r="F567" s="86"/>
    </row>
    <row r="568" spans="3:6" ht="21" customHeight="1">
      <c r="C568" s="3"/>
      <c r="D568" s="3"/>
      <c r="E568" s="3"/>
      <c r="F568" s="86"/>
    </row>
    <row r="569" spans="3:6" ht="21" customHeight="1">
      <c r="C569" s="3"/>
      <c r="D569" s="3"/>
      <c r="E569" s="3"/>
      <c r="F569" s="86"/>
    </row>
    <row r="570" spans="3:6" ht="21" customHeight="1">
      <c r="C570" s="3"/>
      <c r="D570" s="3"/>
      <c r="E570" s="3"/>
      <c r="F570" s="86"/>
    </row>
    <row r="571" spans="3:6" ht="21" customHeight="1">
      <c r="C571" s="3"/>
      <c r="D571" s="3"/>
      <c r="E571" s="3"/>
      <c r="F571" s="86"/>
    </row>
    <row r="572" spans="3:6" ht="21" customHeight="1">
      <c r="C572" s="3"/>
      <c r="D572" s="3"/>
      <c r="E572" s="3"/>
      <c r="F572" s="86"/>
    </row>
    <row r="573" spans="3:6" ht="21" customHeight="1">
      <c r="C573" s="3"/>
      <c r="D573" s="3"/>
      <c r="E573" s="3"/>
      <c r="F573" s="86"/>
    </row>
    <row r="574" spans="3:6" ht="21" customHeight="1">
      <c r="C574" s="3"/>
      <c r="D574" s="3"/>
      <c r="E574" s="3"/>
      <c r="F574" s="86"/>
    </row>
    <row r="575" spans="3:6" ht="21" customHeight="1">
      <c r="C575" s="3"/>
      <c r="D575" s="3"/>
      <c r="E575" s="3"/>
      <c r="F575" s="86"/>
    </row>
    <row r="576" spans="3:6" ht="21" customHeight="1">
      <c r="C576" s="3"/>
      <c r="D576" s="3"/>
      <c r="E576" s="3"/>
      <c r="F576" s="86"/>
    </row>
    <row r="577" spans="3:6" ht="21" customHeight="1">
      <c r="C577" s="3"/>
      <c r="D577" s="3"/>
      <c r="E577" s="3"/>
      <c r="F577" s="86"/>
    </row>
    <row r="578" spans="3:6" ht="21" customHeight="1">
      <c r="C578" s="3"/>
      <c r="D578" s="3"/>
      <c r="E578" s="3"/>
      <c r="F578" s="86"/>
    </row>
    <row r="579" spans="3:6" ht="21" customHeight="1">
      <c r="C579" s="3"/>
      <c r="D579" s="3"/>
      <c r="E579" s="3"/>
      <c r="F579" s="86"/>
    </row>
    <row r="580" spans="3:6" ht="21" customHeight="1">
      <c r="C580" s="3"/>
      <c r="D580" s="3"/>
      <c r="E580" s="3"/>
      <c r="F580" s="86"/>
    </row>
    <row r="581" spans="3:6" ht="21" customHeight="1">
      <c r="C581" s="3"/>
      <c r="D581" s="3"/>
      <c r="E581" s="3"/>
      <c r="F581" s="86"/>
    </row>
    <row r="582" spans="3:6" ht="21" customHeight="1">
      <c r="C582" s="3"/>
      <c r="D582" s="3"/>
      <c r="E582" s="3"/>
      <c r="F582" s="86"/>
    </row>
    <row r="583" spans="3:6" ht="21" customHeight="1">
      <c r="C583" s="3"/>
      <c r="D583" s="3"/>
      <c r="E583" s="3"/>
      <c r="F583" s="86"/>
    </row>
    <row r="584" spans="3:6" ht="21" customHeight="1">
      <c r="C584" s="3"/>
      <c r="D584" s="3"/>
      <c r="E584" s="3"/>
      <c r="F584" s="86"/>
    </row>
    <row r="585" spans="3:6" ht="21" customHeight="1">
      <c r="C585" s="3"/>
      <c r="D585" s="3"/>
      <c r="E585" s="3"/>
      <c r="F585" s="86"/>
    </row>
    <row r="586" spans="3:6" ht="21" customHeight="1">
      <c r="C586" s="3"/>
      <c r="D586" s="3"/>
      <c r="E586" s="3"/>
      <c r="F586" s="86"/>
    </row>
    <row r="587" spans="3:6" ht="21" customHeight="1">
      <c r="C587" s="3"/>
      <c r="D587" s="3"/>
      <c r="E587" s="3"/>
      <c r="F587" s="86"/>
    </row>
    <row r="588" spans="3:6" ht="21" customHeight="1">
      <c r="C588" s="3"/>
      <c r="D588" s="3"/>
      <c r="E588" s="3"/>
      <c r="F588" s="86"/>
    </row>
    <row r="589" spans="3:6" ht="21" customHeight="1">
      <c r="C589" s="3"/>
      <c r="D589" s="3"/>
      <c r="E589" s="3"/>
      <c r="F589" s="86"/>
    </row>
    <row r="590" spans="3:6" ht="21" customHeight="1">
      <c r="C590" s="3"/>
      <c r="D590" s="3"/>
      <c r="E590" s="3"/>
      <c r="F590" s="86"/>
    </row>
    <row r="591" spans="3:6" ht="21" customHeight="1">
      <c r="C591" s="3"/>
      <c r="D591" s="3"/>
      <c r="E591" s="3"/>
      <c r="F591" s="86"/>
    </row>
    <row r="592" spans="3:6" ht="21" customHeight="1">
      <c r="C592" s="3"/>
      <c r="D592" s="3"/>
      <c r="E592" s="3"/>
      <c r="F592" s="86"/>
    </row>
    <row r="593" spans="3:6" ht="21" customHeight="1">
      <c r="C593" s="3"/>
      <c r="D593" s="3"/>
      <c r="E593" s="3"/>
      <c r="F593" s="86"/>
    </row>
    <row r="594" spans="3:6" ht="21" customHeight="1">
      <c r="C594" s="3"/>
      <c r="D594" s="3"/>
      <c r="E594" s="3"/>
      <c r="F594" s="86"/>
    </row>
    <row r="595" spans="3:6" ht="21" customHeight="1">
      <c r="C595" s="3"/>
      <c r="D595" s="3"/>
      <c r="E595" s="3"/>
      <c r="F595" s="86"/>
    </row>
    <row r="596" spans="3:6" ht="21" customHeight="1">
      <c r="C596" s="3"/>
      <c r="D596" s="3"/>
      <c r="E596" s="3"/>
      <c r="F596" s="86"/>
    </row>
    <row r="597" spans="3:6" ht="21" customHeight="1">
      <c r="C597" s="3"/>
      <c r="D597" s="3"/>
      <c r="E597" s="3"/>
      <c r="F597" s="86"/>
    </row>
    <row r="598" spans="3:6" ht="21" customHeight="1">
      <c r="C598" s="3"/>
      <c r="D598" s="3"/>
      <c r="E598" s="3"/>
      <c r="F598" s="86"/>
    </row>
    <row r="599" spans="3:6" ht="21" customHeight="1">
      <c r="C599" s="3"/>
      <c r="D599" s="3"/>
      <c r="E599" s="3"/>
      <c r="F599" s="86"/>
    </row>
    <row r="600" spans="3:6" ht="21" customHeight="1">
      <c r="C600" s="3"/>
      <c r="D600" s="3"/>
      <c r="E600" s="3"/>
      <c r="F600" s="86"/>
    </row>
    <row r="601" spans="3:6" ht="21" customHeight="1">
      <c r="C601" s="3"/>
      <c r="D601" s="3"/>
      <c r="E601" s="3"/>
      <c r="F601" s="86"/>
    </row>
    <row r="602" spans="3:6" ht="21" customHeight="1">
      <c r="C602" s="3"/>
      <c r="D602" s="3"/>
      <c r="E602" s="3"/>
      <c r="F602" s="86"/>
    </row>
    <row r="603" spans="3:6" ht="21" customHeight="1">
      <c r="C603" s="3"/>
      <c r="D603" s="3"/>
      <c r="E603" s="3"/>
      <c r="F603" s="86"/>
    </row>
    <row r="604" spans="3:6" ht="21" customHeight="1">
      <c r="C604" s="3"/>
      <c r="D604" s="3"/>
      <c r="E604" s="3"/>
      <c r="F604" s="86"/>
    </row>
    <row r="605" spans="3:6" ht="21" customHeight="1">
      <c r="C605" s="3"/>
      <c r="D605" s="3"/>
      <c r="E605" s="3"/>
      <c r="F605" s="86"/>
    </row>
    <row r="606" spans="3:6" ht="21" customHeight="1">
      <c r="C606" s="3"/>
      <c r="D606" s="3"/>
      <c r="E606" s="3"/>
      <c r="F606" s="86"/>
    </row>
    <row r="607" spans="3:6" ht="21" customHeight="1">
      <c r="C607" s="3"/>
      <c r="D607" s="3"/>
      <c r="E607" s="3"/>
      <c r="F607" s="86"/>
    </row>
    <row r="608" spans="3:6" ht="21" customHeight="1">
      <c r="C608" s="3"/>
      <c r="D608" s="3"/>
      <c r="E608" s="3"/>
      <c r="F608" s="86"/>
    </row>
    <row r="609" spans="3:6" ht="21" customHeight="1">
      <c r="C609" s="3"/>
      <c r="D609" s="3"/>
      <c r="E609" s="3"/>
      <c r="F609" s="86"/>
    </row>
    <row r="610" spans="3:6" ht="21" customHeight="1">
      <c r="C610" s="3"/>
      <c r="D610" s="3"/>
      <c r="E610" s="3"/>
      <c r="F610" s="86"/>
    </row>
    <row r="611" spans="3:6" ht="21" customHeight="1">
      <c r="C611" s="3"/>
      <c r="D611" s="3"/>
      <c r="E611" s="3"/>
      <c r="F611" s="86"/>
    </row>
    <row r="612" spans="3:6" ht="21" customHeight="1">
      <c r="C612" s="3"/>
      <c r="D612" s="3"/>
      <c r="E612" s="3"/>
      <c r="F612" s="86"/>
    </row>
    <row r="613" spans="3:6" ht="21" customHeight="1">
      <c r="C613" s="3"/>
      <c r="D613" s="3"/>
      <c r="E613" s="3"/>
      <c r="F613" s="86"/>
    </row>
    <row r="614" spans="3:6" ht="21" customHeight="1">
      <c r="C614" s="3"/>
      <c r="D614" s="3"/>
      <c r="E614" s="3"/>
      <c r="F614" s="86"/>
    </row>
    <row r="615" spans="3:6" ht="21" customHeight="1">
      <c r="C615" s="3"/>
      <c r="D615" s="3"/>
      <c r="E615" s="3"/>
      <c r="F615" s="86"/>
    </row>
    <row r="616" spans="3:6" ht="21" customHeight="1">
      <c r="C616" s="3"/>
      <c r="D616" s="3"/>
      <c r="E616" s="3"/>
      <c r="F616" s="86"/>
    </row>
    <row r="617" spans="3:6" ht="21" customHeight="1">
      <c r="C617" s="3"/>
      <c r="D617" s="3"/>
      <c r="E617" s="3"/>
      <c r="F617" s="86"/>
    </row>
    <row r="618" spans="3:6" ht="21" customHeight="1">
      <c r="C618" s="3"/>
      <c r="D618" s="3"/>
      <c r="E618" s="3"/>
      <c r="F618" s="86"/>
    </row>
    <row r="619" spans="3:6" ht="21" customHeight="1">
      <c r="C619" s="3"/>
      <c r="D619" s="3"/>
      <c r="E619" s="3"/>
      <c r="F619" s="86"/>
    </row>
    <row r="620" spans="3:6" ht="21" customHeight="1">
      <c r="C620" s="3"/>
      <c r="D620" s="3"/>
      <c r="E620" s="3"/>
      <c r="F620" s="86"/>
    </row>
    <row r="621" spans="3:6" ht="21" customHeight="1">
      <c r="C621" s="3"/>
      <c r="D621" s="3"/>
      <c r="E621" s="3"/>
      <c r="F621" s="86"/>
    </row>
    <row r="622" spans="3:6" ht="21" customHeight="1">
      <c r="C622" s="3"/>
      <c r="D622" s="3"/>
      <c r="E622" s="3"/>
      <c r="F622" s="86"/>
    </row>
    <row r="623" spans="3:6" ht="21" customHeight="1">
      <c r="C623" s="3"/>
      <c r="D623" s="3"/>
      <c r="E623" s="3"/>
      <c r="F623" s="86"/>
    </row>
    <row r="624" spans="3:6" ht="21" customHeight="1">
      <c r="C624" s="3"/>
      <c r="D624" s="3"/>
      <c r="E624" s="3"/>
      <c r="F624" s="86"/>
    </row>
    <row r="625" spans="3:6" ht="21" customHeight="1">
      <c r="C625" s="3"/>
      <c r="D625" s="3"/>
      <c r="E625" s="3"/>
      <c r="F625" s="86"/>
    </row>
    <row r="626" spans="3:6" ht="21" customHeight="1">
      <c r="C626" s="3"/>
      <c r="D626" s="3"/>
      <c r="E626" s="3"/>
      <c r="F626" s="86"/>
    </row>
    <row r="627" spans="3:6" ht="21" customHeight="1">
      <c r="C627" s="3"/>
      <c r="D627" s="3"/>
      <c r="E627" s="3"/>
      <c r="F627" s="86"/>
    </row>
    <row r="628" spans="3:6" ht="21" customHeight="1">
      <c r="C628" s="3"/>
      <c r="D628" s="3"/>
      <c r="E628" s="3"/>
      <c r="F628" s="86"/>
    </row>
    <row r="629" spans="3:6" ht="21" customHeight="1">
      <c r="C629" s="3"/>
      <c r="D629" s="3"/>
      <c r="E629" s="3"/>
      <c r="F629" s="86"/>
    </row>
    <row r="630" spans="3:6" ht="21" customHeight="1">
      <c r="C630" s="3"/>
      <c r="D630" s="3"/>
      <c r="E630" s="3"/>
      <c r="F630" s="86"/>
    </row>
    <row r="631" spans="3:6" ht="21" customHeight="1">
      <c r="C631" s="3"/>
      <c r="D631" s="3"/>
      <c r="E631" s="3"/>
      <c r="F631" s="86"/>
    </row>
    <row r="632" spans="3:6" ht="21" customHeight="1">
      <c r="C632" s="3"/>
      <c r="D632" s="3"/>
      <c r="E632" s="3"/>
      <c r="F632" s="86"/>
    </row>
    <row r="633" spans="3:6" ht="21" customHeight="1">
      <c r="C633" s="3"/>
      <c r="D633" s="3"/>
      <c r="E633" s="3"/>
      <c r="F633" s="86"/>
    </row>
    <row r="634" spans="3:6" ht="21" customHeight="1">
      <c r="C634" s="3"/>
      <c r="D634" s="3"/>
      <c r="E634" s="3"/>
      <c r="F634" s="86"/>
    </row>
    <row r="635" spans="3:6" ht="21" customHeight="1">
      <c r="C635" s="3"/>
      <c r="D635" s="3"/>
      <c r="E635" s="3"/>
      <c r="F635" s="86"/>
    </row>
    <row r="636" spans="3:6" ht="21" customHeight="1">
      <c r="C636" s="3"/>
      <c r="D636" s="3"/>
      <c r="E636" s="3"/>
      <c r="F636" s="86"/>
    </row>
    <row r="637" spans="3:6" ht="21" customHeight="1">
      <c r="C637" s="3"/>
      <c r="D637" s="3"/>
      <c r="E637" s="3"/>
      <c r="F637" s="86"/>
    </row>
    <row r="638" spans="3:6" ht="21" customHeight="1">
      <c r="C638" s="3"/>
      <c r="D638" s="3"/>
      <c r="E638" s="3"/>
      <c r="F638" s="86"/>
    </row>
    <row r="639" spans="3:6" ht="21" customHeight="1">
      <c r="C639" s="3"/>
      <c r="D639" s="3"/>
      <c r="E639" s="3"/>
      <c r="F639" s="86"/>
    </row>
    <row r="640" spans="3:6" ht="21" customHeight="1">
      <c r="C640" s="3"/>
      <c r="D640" s="3"/>
      <c r="E640" s="3"/>
      <c r="F640" s="86"/>
    </row>
    <row r="641" spans="3:6" ht="21" customHeight="1">
      <c r="C641" s="3"/>
      <c r="D641" s="3"/>
      <c r="E641" s="3"/>
      <c r="F641" s="86"/>
    </row>
    <row r="642" spans="3:6" ht="21" customHeight="1">
      <c r="C642" s="3"/>
      <c r="D642" s="3"/>
      <c r="E642" s="3"/>
      <c r="F642" s="86"/>
    </row>
    <row r="643" spans="3:6" ht="21" customHeight="1">
      <c r="C643" s="3"/>
      <c r="D643" s="3"/>
      <c r="E643" s="3"/>
      <c r="F643" s="86"/>
    </row>
    <row r="644" spans="3:6" ht="21" customHeight="1">
      <c r="C644" s="3"/>
      <c r="D644" s="3"/>
      <c r="E644" s="3"/>
      <c r="F644" s="86"/>
    </row>
    <row r="645" spans="3:6" ht="21" customHeight="1">
      <c r="C645" s="3"/>
      <c r="D645" s="3"/>
      <c r="E645" s="3"/>
      <c r="F645" s="86"/>
    </row>
    <row r="646" spans="3:6" ht="21" customHeight="1">
      <c r="C646" s="3"/>
      <c r="D646" s="3"/>
      <c r="E646" s="3"/>
      <c r="F646" s="86"/>
    </row>
    <row r="647" spans="3:6" ht="21" customHeight="1">
      <c r="C647" s="3"/>
      <c r="D647" s="3"/>
      <c r="E647" s="3"/>
      <c r="F647" s="86"/>
    </row>
    <row r="648" spans="3:6" ht="21" customHeight="1">
      <c r="C648" s="3"/>
      <c r="D648" s="3"/>
      <c r="E648" s="3"/>
      <c r="F648" s="86"/>
    </row>
    <row r="649" spans="3:6" ht="21" customHeight="1">
      <c r="C649" s="3"/>
      <c r="D649" s="3"/>
      <c r="E649" s="3"/>
      <c r="F649" s="86"/>
    </row>
    <row r="650" spans="3:6" ht="21" customHeight="1">
      <c r="C650" s="3"/>
      <c r="D650" s="3"/>
      <c r="E650" s="3"/>
      <c r="F650" s="86"/>
    </row>
    <row r="651" spans="3:6" ht="21" customHeight="1">
      <c r="C651" s="3"/>
      <c r="D651" s="3"/>
      <c r="E651" s="3"/>
      <c r="F651" s="86"/>
    </row>
    <row r="652" spans="3:6" ht="21" customHeight="1">
      <c r="C652" s="3"/>
      <c r="D652" s="3"/>
      <c r="E652" s="3"/>
      <c r="F652" s="86"/>
    </row>
    <row r="653" spans="3:6" ht="21" customHeight="1">
      <c r="C653" s="3"/>
      <c r="D653" s="3"/>
      <c r="E653" s="3"/>
      <c r="F653" s="86"/>
    </row>
    <row r="654" spans="3:6" ht="21" customHeight="1">
      <c r="C654" s="3"/>
      <c r="D654" s="3"/>
      <c r="E654" s="3"/>
      <c r="F654" s="86"/>
    </row>
    <row r="655" spans="3:6" ht="21" customHeight="1">
      <c r="C655" s="3"/>
      <c r="D655" s="3"/>
      <c r="E655" s="3"/>
      <c r="F655" s="86"/>
    </row>
    <row r="656" spans="3:6" ht="21" customHeight="1">
      <c r="C656" s="3"/>
      <c r="D656" s="3"/>
      <c r="E656" s="3"/>
      <c r="F656" s="86"/>
    </row>
    <row r="657" spans="3:6" ht="21" customHeight="1">
      <c r="C657" s="3"/>
      <c r="D657" s="3"/>
      <c r="E657" s="3"/>
      <c r="F657" s="86"/>
    </row>
    <row r="658" spans="3:6" ht="21" customHeight="1">
      <c r="C658" s="3"/>
      <c r="D658" s="3"/>
      <c r="E658" s="3"/>
      <c r="F658" s="86"/>
    </row>
    <row r="659" spans="3:6" ht="21" customHeight="1">
      <c r="C659" s="3"/>
      <c r="D659" s="3"/>
      <c r="E659" s="3"/>
      <c r="F659" s="86"/>
    </row>
    <row r="660" spans="3:6" ht="21" customHeight="1">
      <c r="C660" s="3"/>
      <c r="D660" s="3"/>
      <c r="E660" s="3"/>
      <c r="F660" s="86"/>
    </row>
    <row r="661" spans="3:6" ht="21" customHeight="1">
      <c r="C661" s="3"/>
      <c r="D661" s="3"/>
      <c r="E661" s="3"/>
      <c r="F661" s="86"/>
    </row>
    <row r="662" spans="3:6" ht="21" customHeight="1">
      <c r="C662" s="3"/>
      <c r="D662" s="3"/>
      <c r="E662" s="3"/>
      <c r="F662" s="86"/>
    </row>
    <row r="663" spans="3:6" ht="21" customHeight="1">
      <c r="C663" s="3"/>
      <c r="D663" s="3"/>
      <c r="E663" s="3"/>
      <c r="F663" s="86"/>
    </row>
    <row r="664" spans="3:6" ht="21" customHeight="1">
      <c r="C664" s="3"/>
      <c r="D664" s="3"/>
      <c r="E664" s="3"/>
      <c r="F664" s="86"/>
    </row>
    <row r="665" spans="3:6" ht="21" customHeight="1">
      <c r="C665" s="3"/>
      <c r="D665" s="3"/>
      <c r="E665" s="3"/>
      <c r="F665" s="86"/>
    </row>
    <row r="666" spans="3:6" ht="21" customHeight="1">
      <c r="C666" s="3"/>
      <c r="D666" s="3"/>
      <c r="E666" s="3"/>
      <c r="F666" s="86"/>
    </row>
    <row r="667" spans="3:6" ht="21" customHeight="1">
      <c r="C667" s="3"/>
      <c r="D667" s="3"/>
      <c r="E667" s="3"/>
      <c r="F667" s="86"/>
    </row>
    <row r="668" spans="3:6" ht="21" customHeight="1">
      <c r="C668" s="3"/>
      <c r="D668" s="3"/>
      <c r="E668" s="3"/>
      <c r="F668" s="86"/>
    </row>
    <row r="669" spans="3:6" ht="21" customHeight="1">
      <c r="C669" s="3"/>
      <c r="D669" s="3"/>
      <c r="E669" s="3"/>
      <c r="F669" s="86"/>
    </row>
    <row r="670" spans="3:6" ht="21" customHeight="1">
      <c r="C670" s="3"/>
      <c r="D670" s="3"/>
      <c r="E670" s="3"/>
      <c r="F670" s="86"/>
    </row>
    <row r="671" spans="3:6" ht="21" customHeight="1">
      <c r="C671" s="3"/>
      <c r="D671" s="3"/>
      <c r="E671" s="3"/>
      <c r="F671" s="86"/>
    </row>
    <row r="672" spans="3:6" ht="21" customHeight="1">
      <c r="C672" s="3"/>
      <c r="D672" s="3"/>
      <c r="E672" s="3"/>
      <c r="F672" s="86"/>
    </row>
    <row r="673" spans="3:6" ht="21" customHeight="1">
      <c r="C673" s="3"/>
      <c r="D673" s="3"/>
      <c r="E673" s="3"/>
      <c r="F673" s="86"/>
    </row>
    <row r="674" spans="3:6" ht="21" customHeight="1">
      <c r="C674" s="3"/>
      <c r="D674" s="3"/>
      <c r="E674" s="3"/>
      <c r="F674" s="86"/>
    </row>
    <row r="675" spans="3:6" ht="21" customHeight="1">
      <c r="C675" s="3"/>
      <c r="D675" s="3"/>
      <c r="E675" s="3"/>
      <c r="F675" s="86"/>
    </row>
    <row r="676" spans="3:6" ht="21" customHeight="1">
      <c r="C676" s="3"/>
      <c r="D676" s="3"/>
      <c r="E676" s="3"/>
      <c r="F676" s="86"/>
    </row>
    <row r="677" spans="3:6" ht="21" customHeight="1">
      <c r="C677" s="3"/>
      <c r="D677" s="3"/>
      <c r="E677" s="3"/>
      <c r="F677" s="86"/>
    </row>
    <row r="678" spans="3:6" ht="21" customHeight="1">
      <c r="C678" s="3"/>
      <c r="D678" s="3"/>
      <c r="E678" s="3"/>
      <c r="F678" s="86"/>
    </row>
    <row r="679" spans="3:6" ht="21" customHeight="1">
      <c r="C679" s="3"/>
      <c r="D679" s="3"/>
      <c r="E679" s="3"/>
      <c r="F679" s="86"/>
    </row>
    <row r="680" spans="3:6" ht="21" customHeight="1">
      <c r="C680" s="3"/>
      <c r="D680" s="3"/>
      <c r="E680" s="3"/>
      <c r="F680" s="86"/>
    </row>
    <row r="681" spans="3:6" ht="21" customHeight="1">
      <c r="C681" s="3"/>
      <c r="D681" s="3"/>
      <c r="E681" s="3"/>
      <c r="F681" s="86"/>
    </row>
    <row r="682" spans="3:6" ht="21" customHeight="1">
      <c r="C682" s="3"/>
      <c r="D682" s="3"/>
      <c r="E682" s="3"/>
      <c r="F682" s="86"/>
    </row>
    <row r="683" spans="3:6" ht="21" customHeight="1">
      <c r="C683" s="3"/>
      <c r="D683" s="3"/>
      <c r="E683" s="3"/>
      <c r="F683" s="86"/>
    </row>
    <row r="684" spans="3:6" ht="21" customHeight="1">
      <c r="C684" s="3"/>
      <c r="D684" s="3"/>
      <c r="E684" s="3"/>
      <c r="F684" s="86"/>
    </row>
    <row r="685" spans="3:6" ht="21" customHeight="1">
      <c r="C685" s="3"/>
      <c r="D685" s="3"/>
      <c r="E685" s="3"/>
      <c r="F685" s="86"/>
    </row>
    <row r="686" spans="3:6" ht="21" customHeight="1">
      <c r="C686" s="3"/>
      <c r="D686" s="3"/>
      <c r="E686" s="3"/>
      <c r="F686" s="86"/>
    </row>
    <row r="687" spans="3:6" ht="21" customHeight="1">
      <c r="C687" s="3"/>
      <c r="D687" s="3"/>
      <c r="E687" s="3"/>
      <c r="F687" s="86"/>
    </row>
    <row r="688" spans="3:6" ht="21" customHeight="1">
      <c r="C688" s="3"/>
      <c r="D688" s="3"/>
      <c r="E688" s="3"/>
      <c r="F688" s="86"/>
    </row>
    <row r="689" spans="3:6" ht="21" customHeight="1">
      <c r="C689" s="3"/>
      <c r="D689" s="3"/>
      <c r="E689" s="3"/>
      <c r="F689" s="86"/>
    </row>
    <row r="690" spans="3:6" ht="21" customHeight="1">
      <c r="C690" s="3"/>
      <c r="D690" s="3"/>
      <c r="E690" s="3"/>
      <c r="F690" s="86"/>
    </row>
    <row r="691" spans="3:6" ht="21" customHeight="1">
      <c r="C691" s="3"/>
      <c r="D691" s="3"/>
      <c r="E691" s="3"/>
      <c r="F691" s="86"/>
    </row>
    <row r="692" spans="3:6" ht="21" customHeight="1">
      <c r="C692" s="3"/>
      <c r="D692" s="3"/>
      <c r="E692" s="3"/>
      <c r="F692" s="86"/>
    </row>
    <row r="693" spans="3:6" ht="21" customHeight="1">
      <c r="C693" s="3"/>
      <c r="D693" s="3"/>
      <c r="E693" s="3"/>
      <c r="F693" s="86"/>
    </row>
    <row r="694" spans="3:6" ht="21" customHeight="1">
      <c r="C694" s="3"/>
      <c r="D694" s="3"/>
      <c r="E694" s="3"/>
      <c r="F694" s="86"/>
    </row>
    <row r="695" spans="3:6" ht="21" customHeight="1">
      <c r="C695" s="3"/>
      <c r="D695" s="3"/>
      <c r="E695" s="3"/>
      <c r="F695" s="86"/>
    </row>
    <row r="696" spans="3:6" ht="21" customHeight="1">
      <c r="C696" s="3"/>
      <c r="D696" s="3"/>
      <c r="E696" s="3"/>
      <c r="F696" s="86"/>
    </row>
    <row r="697" spans="3:6" ht="21" customHeight="1">
      <c r="C697" s="3"/>
      <c r="D697" s="3"/>
      <c r="E697" s="3"/>
      <c r="F697" s="86"/>
    </row>
    <row r="698" spans="3:6" ht="21" customHeight="1">
      <c r="C698" s="3"/>
      <c r="D698" s="3"/>
      <c r="E698" s="3"/>
      <c r="F698" s="86"/>
    </row>
    <row r="699" spans="3:6" ht="21" customHeight="1">
      <c r="C699" s="3"/>
      <c r="D699" s="3"/>
      <c r="E699" s="3"/>
      <c r="F699" s="86"/>
    </row>
    <row r="700" spans="3:6" ht="21" customHeight="1">
      <c r="C700" s="3"/>
      <c r="D700" s="3"/>
      <c r="E700" s="3"/>
      <c r="F700" s="86"/>
    </row>
    <row r="701" spans="3:6" ht="21" customHeight="1">
      <c r="C701" s="3"/>
      <c r="D701" s="3"/>
      <c r="E701" s="3"/>
      <c r="F701" s="86"/>
    </row>
    <row r="702" spans="3:6" ht="21" customHeight="1">
      <c r="C702" s="3"/>
      <c r="D702" s="3"/>
      <c r="E702" s="3"/>
      <c r="F702" s="86"/>
    </row>
    <row r="703" spans="3:6" ht="21" customHeight="1">
      <c r="C703" s="3"/>
      <c r="D703" s="3"/>
      <c r="E703" s="3"/>
      <c r="F703" s="86"/>
    </row>
    <row r="704" spans="3:6" ht="21" customHeight="1">
      <c r="C704" s="3"/>
      <c r="D704" s="3"/>
      <c r="E704" s="3"/>
      <c r="F704" s="86"/>
    </row>
    <row r="705" spans="3:6" ht="21" customHeight="1">
      <c r="C705" s="3"/>
      <c r="D705" s="3"/>
      <c r="E705" s="3"/>
      <c r="F705" s="86"/>
    </row>
    <row r="706" spans="3:6" ht="21" customHeight="1">
      <c r="C706" s="3"/>
      <c r="D706" s="3"/>
      <c r="E706" s="3"/>
      <c r="F706" s="86"/>
    </row>
    <row r="707" spans="3:6" ht="21" customHeight="1">
      <c r="C707" s="3"/>
      <c r="D707" s="3"/>
      <c r="E707" s="3"/>
      <c r="F707" s="86"/>
    </row>
    <row r="708" spans="3:6" ht="21" customHeight="1">
      <c r="C708" s="3"/>
      <c r="D708" s="3"/>
      <c r="E708" s="3"/>
      <c r="F708" s="86"/>
    </row>
    <row r="709" spans="3:6" ht="21" customHeight="1">
      <c r="C709" s="3"/>
      <c r="D709" s="3"/>
      <c r="E709" s="3"/>
      <c r="F709" s="86"/>
    </row>
    <row r="710" spans="3:6" ht="21" customHeight="1">
      <c r="C710" s="3"/>
      <c r="D710" s="3"/>
      <c r="E710" s="3"/>
      <c r="F710" s="86"/>
    </row>
    <row r="711" spans="3:6" ht="21" customHeight="1">
      <c r="C711" s="3"/>
      <c r="D711" s="3"/>
      <c r="E711" s="3"/>
      <c r="F711" s="86"/>
    </row>
    <row r="712" spans="3:6" ht="21" customHeight="1">
      <c r="C712" s="3"/>
      <c r="D712" s="3"/>
      <c r="E712" s="3"/>
      <c r="F712" s="86"/>
    </row>
    <row r="713" spans="3:6" ht="21" customHeight="1">
      <c r="C713" s="3"/>
      <c r="D713" s="3"/>
      <c r="E713" s="3"/>
      <c r="F713" s="86"/>
    </row>
    <row r="714" spans="3:6" ht="21" customHeight="1">
      <c r="C714" s="3"/>
      <c r="D714" s="3"/>
      <c r="E714" s="3"/>
      <c r="F714" s="86"/>
    </row>
    <row r="715" spans="3:6" ht="21" customHeight="1">
      <c r="C715" s="3"/>
      <c r="D715" s="3"/>
      <c r="E715" s="3"/>
      <c r="F715" s="86"/>
    </row>
    <row r="716" spans="3:6" ht="21" customHeight="1">
      <c r="C716" s="3"/>
      <c r="D716" s="3"/>
      <c r="E716" s="3"/>
      <c r="F716" s="86"/>
    </row>
    <row r="717" spans="3:6" ht="21" customHeight="1">
      <c r="C717" s="3"/>
      <c r="D717" s="3"/>
      <c r="E717" s="3"/>
      <c r="F717" s="86"/>
    </row>
    <row r="718" spans="3:6" ht="21" customHeight="1">
      <c r="C718" s="3"/>
      <c r="D718" s="3"/>
      <c r="E718" s="3"/>
      <c r="F718" s="86"/>
    </row>
    <row r="719" spans="3:6" ht="21" customHeight="1">
      <c r="C719" s="3"/>
      <c r="D719" s="3"/>
      <c r="E719" s="3"/>
      <c r="F719" s="86"/>
    </row>
    <row r="720" spans="3:6" ht="21" customHeight="1">
      <c r="C720" s="3"/>
      <c r="D720" s="3"/>
      <c r="E720" s="3"/>
      <c r="F720" s="86"/>
    </row>
    <row r="721" spans="3:6" ht="21" customHeight="1">
      <c r="C721" s="3"/>
      <c r="D721" s="3"/>
      <c r="E721" s="3"/>
      <c r="F721" s="86"/>
    </row>
    <row r="722" spans="3:6" ht="21" customHeight="1">
      <c r="C722" s="3"/>
      <c r="D722" s="3"/>
      <c r="E722" s="3"/>
      <c r="F722" s="86"/>
    </row>
    <row r="723" spans="3:6" ht="21" customHeight="1">
      <c r="C723" s="3"/>
      <c r="D723" s="3"/>
      <c r="E723" s="3"/>
      <c r="F723" s="86"/>
    </row>
    <row r="724" spans="3:6" ht="21" customHeight="1">
      <c r="C724" s="3"/>
      <c r="D724" s="3"/>
      <c r="E724" s="3"/>
      <c r="F724" s="86"/>
    </row>
    <row r="725" spans="3:6" ht="21" customHeight="1">
      <c r="C725" s="3"/>
      <c r="D725" s="3"/>
      <c r="E725" s="3"/>
      <c r="F725" s="86"/>
    </row>
    <row r="726" spans="3:6" ht="21" customHeight="1">
      <c r="C726" s="3"/>
      <c r="D726" s="3"/>
      <c r="E726" s="3"/>
      <c r="F726" s="86"/>
    </row>
    <row r="727" spans="3:6" ht="21" customHeight="1">
      <c r="C727" s="3"/>
      <c r="D727" s="3"/>
      <c r="E727" s="3"/>
      <c r="F727" s="86"/>
    </row>
    <row r="728" spans="3:6" ht="21" customHeight="1">
      <c r="C728" s="3"/>
      <c r="D728" s="3"/>
      <c r="E728" s="3"/>
      <c r="F728" s="86"/>
    </row>
    <row r="729" spans="3:6" ht="21" customHeight="1">
      <c r="C729" s="3"/>
      <c r="D729" s="3"/>
      <c r="E729" s="3"/>
      <c r="F729" s="86"/>
    </row>
    <row r="730" spans="3:6" ht="21" customHeight="1">
      <c r="C730" s="3"/>
      <c r="D730" s="3"/>
      <c r="E730" s="3"/>
      <c r="F730" s="86"/>
    </row>
    <row r="731" spans="3:6" ht="21" customHeight="1">
      <c r="C731" s="3"/>
      <c r="D731" s="3"/>
      <c r="E731" s="3"/>
      <c r="F731" s="86"/>
    </row>
    <row r="732" spans="3:6" ht="21" customHeight="1">
      <c r="C732" s="3"/>
      <c r="D732" s="3"/>
      <c r="E732" s="3"/>
      <c r="F732" s="86"/>
    </row>
    <row r="733" spans="3:6" ht="21" customHeight="1">
      <c r="C733" s="3"/>
      <c r="D733" s="3"/>
      <c r="E733" s="3"/>
      <c r="F733" s="86"/>
    </row>
    <row r="734" spans="3:6" ht="21" customHeight="1">
      <c r="C734" s="3"/>
      <c r="D734" s="3"/>
      <c r="E734" s="3"/>
      <c r="F734" s="86"/>
    </row>
    <row r="735" spans="3:6" ht="21" customHeight="1">
      <c r="C735" s="3"/>
      <c r="D735" s="3"/>
      <c r="E735" s="3"/>
      <c r="F735" s="86"/>
    </row>
    <row r="736" spans="3:6" ht="21" customHeight="1">
      <c r="C736" s="3"/>
      <c r="D736" s="3"/>
      <c r="E736" s="3"/>
      <c r="F736" s="86"/>
    </row>
    <row r="737" spans="3:6" ht="21" customHeight="1">
      <c r="C737" s="3"/>
      <c r="D737" s="3"/>
      <c r="E737" s="3"/>
      <c r="F737" s="86"/>
    </row>
    <row r="738" spans="3:6" ht="21" customHeight="1">
      <c r="C738" s="3"/>
      <c r="D738" s="3"/>
      <c r="E738" s="3"/>
      <c r="F738" s="86"/>
    </row>
    <row r="739" spans="3:6" ht="21" customHeight="1">
      <c r="C739" s="3"/>
      <c r="D739" s="3"/>
      <c r="E739" s="3"/>
      <c r="F739" s="86"/>
    </row>
    <row r="740" spans="3:6" ht="21" customHeight="1">
      <c r="C740" s="3"/>
      <c r="D740" s="3"/>
      <c r="E740" s="3"/>
      <c r="F740" s="86"/>
    </row>
    <row r="741" spans="3:6" ht="21" customHeight="1">
      <c r="C741" s="3"/>
      <c r="D741" s="3"/>
      <c r="E741" s="3"/>
      <c r="F741" s="86"/>
    </row>
    <row r="742" spans="3:6" ht="21" customHeight="1">
      <c r="C742" s="3"/>
      <c r="D742" s="3"/>
      <c r="E742" s="3"/>
      <c r="F742" s="86"/>
    </row>
    <row r="743" spans="3:6" ht="21" customHeight="1">
      <c r="C743" s="3"/>
      <c r="D743" s="3"/>
      <c r="E743" s="3"/>
      <c r="F743" s="86"/>
    </row>
    <row r="744" spans="3:6" ht="21" customHeight="1">
      <c r="C744" s="3"/>
      <c r="D744" s="3"/>
      <c r="E744" s="3"/>
      <c r="F744" s="86"/>
    </row>
    <row r="745" spans="3:6" ht="21" customHeight="1">
      <c r="C745" s="3"/>
      <c r="D745" s="3"/>
      <c r="E745" s="3"/>
      <c r="F745" s="86"/>
    </row>
    <row r="746" spans="3:6" ht="21" customHeight="1">
      <c r="C746" s="3"/>
      <c r="D746" s="3"/>
      <c r="E746" s="3"/>
      <c r="F746" s="86"/>
    </row>
    <row r="747" spans="3:6" ht="21" customHeight="1">
      <c r="C747" s="3"/>
      <c r="D747" s="3"/>
      <c r="E747" s="3"/>
      <c r="F747" s="86"/>
    </row>
    <row r="748" spans="3:6" ht="21" customHeight="1">
      <c r="C748" s="3"/>
      <c r="D748" s="3"/>
      <c r="E748" s="3"/>
      <c r="F748" s="86"/>
    </row>
    <row r="749" spans="3:6" ht="21" customHeight="1">
      <c r="C749" s="3"/>
      <c r="D749" s="3"/>
      <c r="E749" s="3"/>
      <c r="F749" s="86"/>
    </row>
    <row r="750" spans="3:6" ht="21" customHeight="1">
      <c r="C750" s="3"/>
      <c r="D750" s="3"/>
      <c r="E750" s="3"/>
      <c r="F750" s="86"/>
    </row>
    <row r="751" spans="3:6" ht="21" customHeight="1">
      <c r="C751" s="3"/>
      <c r="D751" s="3"/>
      <c r="E751" s="3"/>
      <c r="F751" s="86"/>
    </row>
    <row r="752" spans="3:6" ht="21" customHeight="1">
      <c r="C752" s="3"/>
      <c r="D752" s="3"/>
      <c r="E752" s="3"/>
      <c r="F752" s="86"/>
    </row>
    <row r="753" spans="3:6" ht="21" customHeight="1">
      <c r="C753" s="3"/>
      <c r="D753" s="3"/>
      <c r="E753" s="3"/>
      <c r="F753" s="86"/>
    </row>
    <row r="754" spans="3:6" ht="21" customHeight="1">
      <c r="C754" s="3"/>
      <c r="D754" s="3"/>
      <c r="E754" s="3"/>
      <c r="F754" s="86"/>
    </row>
    <row r="755" spans="3:6" ht="21" customHeight="1">
      <c r="C755" s="3"/>
      <c r="D755" s="3"/>
      <c r="E755" s="3"/>
      <c r="F755" s="86"/>
    </row>
    <row r="756" spans="3:6" ht="21" customHeight="1">
      <c r="C756" s="3"/>
      <c r="D756" s="3"/>
      <c r="E756" s="3"/>
      <c r="F756" s="86"/>
    </row>
    <row r="757" spans="3:6" ht="21" customHeight="1">
      <c r="C757" s="3"/>
      <c r="D757" s="3"/>
      <c r="E757" s="3"/>
      <c r="F757" s="86"/>
    </row>
    <row r="758" spans="3:6" ht="21" customHeight="1">
      <c r="C758" s="3"/>
      <c r="D758" s="3"/>
      <c r="E758" s="3"/>
      <c r="F758" s="86"/>
    </row>
    <row r="759" spans="3:6" ht="21" customHeight="1">
      <c r="C759" s="3"/>
      <c r="D759" s="3"/>
      <c r="E759" s="3"/>
      <c r="F759" s="86"/>
    </row>
    <row r="760" spans="3:6" ht="21" customHeight="1">
      <c r="C760" s="3"/>
      <c r="D760" s="3"/>
      <c r="E760" s="3"/>
      <c r="F760" s="86"/>
    </row>
    <row r="761" spans="3:6" ht="21" customHeight="1">
      <c r="C761" s="3"/>
      <c r="D761" s="3"/>
      <c r="E761" s="3"/>
      <c r="F761" s="86"/>
    </row>
    <row r="762" spans="3:6" ht="21" customHeight="1">
      <c r="C762" s="3"/>
      <c r="D762" s="3"/>
      <c r="E762" s="3"/>
      <c r="F762" s="86"/>
    </row>
    <row r="763" spans="3:6" ht="21" customHeight="1">
      <c r="C763" s="3"/>
      <c r="D763" s="3"/>
      <c r="E763" s="3"/>
      <c r="F763" s="86"/>
    </row>
    <row r="764" spans="3:6" ht="21" customHeight="1">
      <c r="C764" s="3"/>
      <c r="D764" s="3"/>
      <c r="E764" s="3"/>
      <c r="F764" s="86"/>
    </row>
    <row r="765" spans="3:6" ht="21" customHeight="1">
      <c r="C765" s="3"/>
      <c r="D765" s="3"/>
      <c r="E765" s="3"/>
      <c r="F765" s="86"/>
    </row>
    <row r="766" spans="3:6" ht="21" customHeight="1">
      <c r="C766" s="3"/>
      <c r="D766" s="3"/>
      <c r="E766" s="3"/>
      <c r="F766" s="86"/>
    </row>
    <row r="767" spans="3:6" ht="21" customHeight="1">
      <c r="C767" s="3"/>
      <c r="D767" s="3"/>
      <c r="E767" s="3"/>
      <c r="F767" s="86"/>
    </row>
    <row r="768" spans="3:6" ht="21" customHeight="1">
      <c r="C768" s="3"/>
      <c r="D768" s="3"/>
      <c r="E768" s="3"/>
      <c r="F768" s="86"/>
    </row>
    <row r="769" spans="3:6" ht="21" customHeight="1">
      <c r="C769" s="3"/>
      <c r="D769" s="3"/>
      <c r="E769" s="3"/>
      <c r="F769" s="86"/>
    </row>
    <row r="770" spans="3:6" ht="21" customHeight="1">
      <c r="C770" s="3"/>
      <c r="D770" s="3"/>
      <c r="E770" s="3"/>
      <c r="F770" s="86"/>
    </row>
    <row r="771" spans="3:6" ht="21" customHeight="1">
      <c r="C771" s="3"/>
      <c r="D771" s="3"/>
      <c r="E771" s="3"/>
      <c r="F771" s="86"/>
    </row>
    <row r="772" spans="3:6" ht="21" customHeight="1">
      <c r="C772" s="3"/>
      <c r="D772" s="3"/>
      <c r="E772" s="3"/>
      <c r="F772" s="86"/>
    </row>
    <row r="773" spans="3:6" ht="21" customHeight="1">
      <c r="C773" s="3"/>
      <c r="D773" s="3"/>
      <c r="E773" s="3"/>
      <c r="F773" s="86"/>
    </row>
    <row r="774" spans="3:6" ht="21" customHeight="1">
      <c r="C774" s="3"/>
      <c r="D774" s="3"/>
      <c r="E774" s="3"/>
      <c r="F774" s="86"/>
    </row>
    <row r="775" spans="3:6" ht="21" customHeight="1">
      <c r="C775" s="3"/>
      <c r="D775" s="3"/>
      <c r="E775" s="3"/>
      <c r="F775" s="86"/>
    </row>
    <row r="776" spans="3:6" ht="21" customHeight="1">
      <c r="C776" s="3"/>
      <c r="D776" s="3"/>
      <c r="E776" s="3"/>
      <c r="F776" s="86"/>
    </row>
    <row r="777" spans="3:6" ht="21" customHeight="1">
      <c r="C777" s="3"/>
      <c r="D777" s="3"/>
      <c r="E777" s="3"/>
      <c r="F777" s="86"/>
    </row>
    <row r="778" spans="3:6" ht="21" customHeight="1">
      <c r="C778" s="3"/>
      <c r="D778" s="3"/>
      <c r="E778" s="3"/>
      <c r="F778" s="86"/>
    </row>
    <row r="779" spans="3:6" ht="21" customHeight="1">
      <c r="C779" s="3"/>
      <c r="D779" s="3"/>
      <c r="E779" s="3"/>
      <c r="F779" s="86"/>
    </row>
    <row r="780" spans="3:6" ht="21" customHeight="1">
      <c r="C780" s="3"/>
      <c r="D780" s="3"/>
      <c r="E780" s="3"/>
      <c r="F780" s="86"/>
    </row>
    <row r="781" spans="3:6" ht="21" customHeight="1">
      <c r="C781" s="3"/>
      <c r="D781" s="3"/>
      <c r="E781" s="3"/>
      <c r="F781" s="86"/>
    </row>
    <row r="782" spans="3:6" ht="21" customHeight="1">
      <c r="C782" s="3"/>
      <c r="D782" s="3"/>
      <c r="E782" s="3"/>
      <c r="F782" s="86"/>
    </row>
    <row r="783" spans="3:6" ht="21" customHeight="1">
      <c r="C783" s="3"/>
      <c r="D783" s="3"/>
      <c r="E783" s="3"/>
      <c r="F783" s="86"/>
    </row>
    <row r="784" spans="3:6" ht="21" customHeight="1">
      <c r="C784" s="3"/>
      <c r="D784" s="3"/>
      <c r="E784" s="3"/>
      <c r="F784" s="86"/>
    </row>
    <row r="785" spans="3:6" ht="21" customHeight="1">
      <c r="C785" s="3"/>
      <c r="D785" s="3"/>
      <c r="E785" s="3"/>
      <c r="F785" s="86"/>
    </row>
    <row r="786" spans="3:6" ht="21" customHeight="1">
      <c r="C786" s="3"/>
      <c r="D786" s="3"/>
      <c r="E786" s="3"/>
      <c r="F786" s="86"/>
    </row>
    <row r="787" spans="3:6" ht="21" customHeight="1">
      <c r="C787" s="3"/>
      <c r="D787" s="3"/>
      <c r="E787" s="3"/>
      <c r="F787" s="86"/>
    </row>
    <row r="788" spans="3:6" ht="21" customHeight="1">
      <c r="C788" s="3"/>
      <c r="D788" s="3"/>
      <c r="E788" s="3"/>
      <c r="F788" s="86"/>
    </row>
    <row r="789" spans="3:6" ht="21" customHeight="1">
      <c r="C789" s="3"/>
      <c r="D789" s="3"/>
      <c r="E789" s="3"/>
      <c r="F789" s="86"/>
    </row>
    <row r="790" spans="3:6" ht="21" customHeight="1">
      <c r="C790" s="3"/>
      <c r="D790" s="3"/>
      <c r="E790" s="3"/>
      <c r="F790" s="86"/>
    </row>
    <row r="791" spans="3:6" ht="21" customHeight="1">
      <c r="C791" s="3"/>
      <c r="D791" s="3"/>
      <c r="E791" s="3"/>
      <c r="F791" s="86"/>
    </row>
    <row r="792" spans="3:6" ht="21" customHeight="1">
      <c r="C792" s="3"/>
      <c r="D792" s="3"/>
      <c r="E792" s="3"/>
      <c r="F792" s="86"/>
    </row>
    <row r="793" spans="3:6" ht="21" customHeight="1">
      <c r="C793" s="3"/>
      <c r="D793" s="3"/>
      <c r="E793" s="3"/>
      <c r="F793" s="86"/>
    </row>
    <row r="794" spans="3:6" ht="21" customHeight="1">
      <c r="C794" s="3"/>
      <c r="D794" s="3"/>
      <c r="E794" s="3"/>
      <c r="F794" s="86"/>
    </row>
    <row r="795" spans="3:6" ht="21" customHeight="1">
      <c r="C795" s="3"/>
      <c r="D795" s="3"/>
      <c r="E795" s="3"/>
      <c r="F795" s="86"/>
    </row>
    <row r="796" spans="3:6" ht="21" customHeight="1">
      <c r="C796" s="3"/>
      <c r="D796" s="3"/>
      <c r="E796" s="3"/>
      <c r="F796" s="86"/>
    </row>
    <row r="797" spans="3:6" ht="21" customHeight="1">
      <c r="C797" s="3"/>
      <c r="D797" s="3"/>
      <c r="E797" s="3"/>
      <c r="F797" s="86"/>
    </row>
    <row r="798" spans="3:6" ht="21" customHeight="1">
      <c r="C798" s="3"/>
      <c r="D798" s="3"/>
      <c r="E798" s="3"/>
      <c r="F798" s="86"/>
    </row>
    <row r="799" spans="3:6" ht="21" customHeight="1">
      <c r="C799" s="3"/>
      <c r="D799" s="3"/>
      <c r="E799" s="3"/>
      <c r="F799" s="86"/>
    </row>
    <row r="800" spans="3:6" ht="21" customHeight="1">
      <c r="C800" s="3"/>
      <c r="D800" s="3"/>
      <c r="E800" s="3"/>
      <c r="F800" s="86"/>
    </row>
    <row r="801" spans="3:6" ht="21" customHeight="1">
      <c r="C801" s="3"/>
      <c r="D801" s="3"/>
      <c r="E801" s="3"/>
      <c r="F801" s="86"/>
    </row>
    <row r="802" spans="3:6" ht="21" customHeight="1">
      <c r="C802" s="3"/>
      <c r="D802" s="3"/>
      <c r="E802" s="3"/>
      <c r="F802" s="86"/>
    </row>
    <row r="803" spans="3:6" ht="21" customHeight="1">
      <c r="C803" s="3"/>
      <c r="D803" s="3"/>
      <c r="E803" s="3"/>
      <c r="F803" s="86"/>
    </row>
    <row r="804" spans="3:6" ht="21" customHeight="1">
      <c r="C804" s="3"/>
      <c r="D804" s="3"/>
      <c r="E804" s="3"/>
      <c r="F804" s="86"/>
    </row>
    <row r="805" spans="3:6" ht="21" customHeight="1">
      <c r="C805" s="3"/>
      <c r="D805" s="3"/>
      <c r="E805" s="3"/>
      <c r="F805" s="86"/>
    </row>
    <row r="806" spans="3:6" ht="21" customHeight="1">
      <c r="C806" s="3"/>
      <c r="D806" s="3"/>
      <c r="E806" s="3"/>
      <c r="F806" s="86"/>
    </row>
    <row r="807" spans="3:6" ht="21" customHeight="1">
      <c r="C807" s="3"/>
      <c r="D807" s="3"/>
      <c r="E807" s="3"/>
      <c r="F807" s="86"/>
    </row>
    <row r="808" spans="3:6" ht="21" customHeight="1">
      <c r="C808" s="3"/>
      <c r="D808" s="3"/>
      <c r="E808" s="3"/>
      <c r="F808" s="86"/>
    </row>
    <row r="809" spans="3:6" ht="21" customHeight="1">
      <c r="C809" s="3"/>
      <c r="D809" s="3"/>
      <c r="E809" s="3"/>
      <c r="F809" s="86"/>
    </row>
    <row r="810" spans="3:6" ht="21" customHeight="1">
      <c r="C810" s="3"/>
      <c r="D810" s="3"/>
      <c r="E810" s="3"/>
      <c r="F810" s="86"/>
    </row>
    <row r="811" spans="3:6" ht="21" customHeight="1">
      <c r="C811" s="3"/>
      <c r="D811" s="3"/>
      <c r="E811" s="3"/>
      <c r="F811" s="86"/>
    </row>
    <row r="812" spans="3:6" ht="21" customHeight="1">
      <c r="C812" s="3"/>
      <c r="D812" s="3"/>
      <c r="E812" s="3"/>
      <c r="F812" s="86"/>
    </row>
    <row r="813" spans="3:6" ht="21" customHeight="1">
      <c r="C813" s="3"/>
      <c r="D813" s="3"/>
      <c r="E813" s="3"/>
      <c r="F813" s="86"/>
    </row>
    <row r="814" spans="3:6" ht="21" customHeight="1">
      <c r="C814" s="3"/>
      <c r="D814" s="3"/>
      <c r="E814" s="3"/>
      <c r="F814" s="86"/>
    </row>
    <row r="815" spans="3:6" ht="21" customHeight="1">
      <c r="C815" s="3"/>
      <c r="D815" s="3"/>
      <c r="E815" s="3"/>
      <c r="F815" s="86"/>
    </row>
    <row r="816" spans="3:6" ht="21" customHeight="1">
      <c r="C816" s="3"/>
      <c r="D816" s="3"/>
      <c r="E816" s="3"/>
      <c r="F816" s="86"/>
    </row>
    <row r="817" spans="3:6" ht="21" customHeight="1">
      <c r="C817" s="3"/>
      <c r="D817" s="3"/>
      <c r="E817" s="3"/>
      <c r="F817" s="86"/>
    </row>
    <row r="818" spans="3:6" ht="21" customHeight="1">
      <c r="C818" s="3"/>
      <c r="D818" s="3"/>
      <c r="E818" s="3"/>
      <c r="F818" s="86"/>
    </row>
    <row r="819" spans="3:6" ht="21" customHeight="1">
      <c r="C819" s="3"/>
      <c r="D819" s="3"/>
      <c r="E819" s="3"/>
      <c r="F819" s="86"/>
    </row>
    <row r="820" spans="3:6" ht="21" customHeight="1">
      <c r="C820" s="3"/>
      <c r="D820" s="3"/>
      <c r="E820" s="3"/>
      <c r="F820" s="86"/>
    </row>
    <row r="821" spans="3:6" ht="21" customHeight="1">
      <c r="C821" s="3"/>
      <c r="D821" s="3"/>
      <c r="E821" s="3"/>
      <c r="F821" s="86"/>
    </row>
    <row r="822" spans="3:6" ht="21" customHeight="1">
      <c r="C822" s="3"/>
      <c r="D822" s="3"/>
      <c r="E822" s="3"/>
      <c r="F822" s="86"/>
    </row>
    <row r="823" spans="3:6" ht="21" customHeight="1">
      <c r="C823" s="3"/>
      <c r="D823" s="3"/>
      <c r="E823" s="3"/>
      <c r="F823" s="86"/>
    </row>
    <row r="824" spans="3:6" ht="21" customHeight="1">
      <c r="C824" s="3"/>
      <c r="D824" s="3"/>
      <c r="E824" s="3"/>
      <c r="F824" s="86"/>
    </row>
    <row r="825" spans="3:6" ht="21" customHeight="1">
      <c r="C825" s="3"/>
      <c r="D825" s="3"/>
      <c r="E825" s="3"/>
      <c r="F825" s="86"/>
    </row>
    <row r="826" spans="3:6" ht="21" customHeight="1">
      <c r="C826" s="3"/>
      <c r="D826" s="3"/>
      <c r="E826" s="3"/>
      <c r="F826" s="86"/>
    </row>
    <row r="827" spans="3:6" ht="21" customHeight="1">
      <c r="C827" s="3"/>
      <c r="D827" s="3"/>
      <c r="E827" s="3"/>
      <c r="F827" s="86"/>
    </row>
    <row r="828" spans="3:6" ht="21" customHeight="1">
      <c r="C828" s="3"/>
      <c r="D828" s="3"/>
      <c r="E828" s="3"/>
      <c r="F828" s="86"/>
    </row>
    <row r="829" spans="3:6" ht="21" customHeight="1">
      <c r="C829" s="3"/>
      <c r="D829" s="3"/>
      <c r="E829" s="3"/>
      <c r="F829" s="86"/>
    </row>
    <row r="830" spans="3:6" ht="21" customHeight="1">
      <c r="C830" s="3"/>
      <c r="D830" s="3"/>
      <c r="E830" s="3"/>
      <c r="F830" s="86"/>
    </row>
    <row r="831" spans="3:6" ht="21" customHeight="1">
      <c r="C831" s="3"/>
      <c r="D831" s="3"/>
      <c r="E831" s="3"/>
      <c r="F831" s="86"/>
    </row>
    <row r="832" spans="3:6" ht="21" customHeight="1">
      <c r="C832" s="3"/>
      <c r="D832" s="3"/>
      <c r="E832" s="3"/>
      <c r="F832" s="86"/>
    </row>
    <row r="833" spans="3:6" ht="21" customHeight="1">
      <c r="C833" s="3"/>
      <c r="D833" s="3"/>
      <c r="E833" s="3"/>
      <c r="F833" s="86"/>
    </row>
    <row r="834" spans="3:6" ht="21" customHeight="1">
      <c r="C834" s="3"/>
      <c r="D834" s="3"/>
      <c r="E834" s="3"/>
      <c r="F834" s="86"/>
    </row>
    <row r="835" spans="3:6" ht="21" customHeight="1">
      <c r="C835" s="3"/>
      <c r="D835" s="3"/>
      <c r="E835" s="3"/>
      <c r="F835" s="86"/>
    </row>
    <row r="836" spans="3:6" ht="21" customHeight="1">
      <c r="C836" s="3"/>
      <c r="D836" s="3"/>
      <c r="E836" s="3"/>
      <c r="F836" s="86"/>
    </row>
    <row r="837" spans="3:6" ht="21" customHeight="1">
      <c r="C837" s="3"/>
      <c r="D837" s="3"/>
      <c r="E837" s="3"/>
      <c r="F837" s="86"/>
    </row>
    <row r="838" spans="3:6" ht="21" customHeight="1">
      <c r="C838" s="3"/>
      <c r="D838" s="3"/>
      <c r="E838" s="3"/>
      <c r="F838" s="86"/>
    </row>
    <row r="839" spans="3:6" ht="21" customHeight="1">
      <c r="C839" s="3"/>
      <c r="D839" s="3"/>
      <c r="E839" s="3"/>
      <c r="F839" s="86"/>
    </row>
    <row r="840" spans="3:6" ht="21" customHeight="1">
      <c r="C840" s="3"/>
      <c r="D840" s="3"/>
      <c r="E840" s="3"/>
      <c r="F840" s="86"/>
    </row>
    <row r="841" spans="3:6" ht="21" customHeight="1">
      <c r="C841" s="3"/>
      <c r="D841" s="3"/>
      <c r="E841" s="3"/>
      <c r="F841" s="86"/>
    </row>
    <row r="842" spans="3:6" ht="21" customHeight="1">
      <c r="C842" s="3"/>
      <c r="D842" s="3"/>
      <c r="E842" s="3"/>
      <c r="F842" s="86"/>
    </row>
    <row r="843" spans="3:6" ht="21" customHeight="1">
      <c r="C843" s="3"/>
      <c r="D843" s="3"/>
      <c r="E843" s="3"/>
      <c r="F843" s="86"/>
    </row>
    <row r="844" spans="3:6" ht="21" customHeight="1">
      <c r="C844" s="3"/>
      <c r="D844" s="3"/>
      <c r="E844" s="3"/>
      <c r="F844" s="86"/>
    </row>
    <row r="845" spans="3:6" ht="21" customHeight="1">
      <c r="C845" s="3"/>
      <c r="D845" s="3"/>
      <c r="E845" s="3"/>
      <c r="F845" s="86"/>
    </row>
    <row r="846" spans="3:6" ht="21" customHeight="1">
      <c r="C846" s="3"/>
      <c r="D846" s="3"/>
      <c r="E846" s="3"/>
      <c r="F846" s="86"/>
    </row>
    <row r="847" spans="3:6" ht="21" customHeight="1">
      <c r="C847" s="3"/>
      <c r="D847" s="3"/>
      <c r="E847" s="3"/>
      <c r="F847" s="86"/>
    </row>
    <row r="848" spans="3:6" ht="21" customHeight="1">
      <c r="C848" s="3"/>
      <c r="D848" s="3"/>
      <c r="E848" s="3"/>
      <c r="F848" s="86"/>
    </row>
    <row r="849" spans="3:6" ht="21" customHeight="1">
      <c r="C849" s="3"/>
      <c r="D849" s="3"/>
      <c r="E849" s="3"/>
      <c r="F849" s="86"/>
    </row>
    <row r="850" spans="3:6" ht="21" customHeight="1">
      <c r="C850" s="3"/>
      <c r="D850" s="3"/>
      <c r="E850" s="3"/>
      <c r="F850" s="86"/>
    </row>
    <row r="851" spans="3:6" ht="21" customHeight="1">
      <c r="C851" s="3"/>
      <c r="D851" s="3"/>
      <c r="E851" s="3"/>
      <c r="F851" s="86"/>
    </row>
    <row r="852" spans="3:6" ht="21" customHeight="1">
      <c r="C852" s="3"/>
      <c r="D852" s="3"/>
      <c r="E852" s="3"/>
      <c r="F852" s="86"/>
    </row>
    <row r="853" spans="3:6" ht="21" customHeight="1">
      <c r="C853" s="3"/>
      <c r="D853" s="3"/>
      <c r="E853" s="3"/>
      <c r="F853" s="86"/>
    </row>
    <row r="854" spans="3:6" ht="21" customHeight="1">
      <c r="C854" s="3"/>
      <c r="D854" s="3"/>
      <c r="E854" s="3"/>
      <c r="F854" s="86"/>
    </row>
    <row r="855" spans="3:6" ht="21" customHeight="1">
      <c r="C855" s="3"/>
      <c r="D855" s="3"/>
      <c r="E855" s="3"/>
      <c r="F855" s="86"/>
    </row>
    <row r="856" spans="3:6" ht="21" customHeight="1">
      <c r="C856" s="3"/>
      <c r="D856" s="3"/>
      <c r="E856" s="3"/>
      <c r="F856" s="86"/>
    </row>
    <row r="857" spans="3:6" ht="21" customHeight="1">
      <c r="C857" s="3"/>
      <c r="D857" s="3"/>
      <c r="E857" s="3"/>
      <c r="F857" s="86"/>
    </row>
    <row r="858" spans="3:6" ht="21" customHeight="1">
      <c r="C858" s="3"/>
      <c r="D858" s="3"/>
      <c r="E858" s="3"/>
      <c r="F858" s="86"/>
    </row>
    <row r="859" spans="3:6" ht="21" customHeight="1">
      <c r="C859" s="3"/>
      <c r="D859" s="3"/>
      <c r="E859" s="3"/>
      <c r="F859" s="86"/>
    </row>
    <row r="860" spans="3:6" ht="21" customHeight="1">
      <c r="C860" s="3"/>
      <c r="D860" s="3"/>
      <c r="E860" s="3"/>
      <c r="F860" s="86"/>
    </row>
    <row r="861" spans="3:6" ht="21" customHeight="1">
      <c r="C861" s="3"/>
      <c r="D861" s="3"/>
      <c r="E861" s="3"/>
      <c r="F861" s="86"/>
    </row>
    <row r="862" spans="3:6" ht="21" customHeight="1">
      <c r="C862" s="3"/>
      <c r="D862" s="3"/>
      <c r="E862" s="3"/>
      <c r="F862" s="86"/>
    </row>
    <row r="863" spans="3:6" ht="21" customHeight="1">
      <c r="C863" s="3"/>
      <c r="D863" s="3"/>
      <c r="E863" s="3"/>
      <c r="F863" s="86"/>
    </row>
    <row r="864" spans="3:6" ht="21" customHeight="1">
      <c r="C864" s="3"/>
      <c r="D864" s="3"/>
      <c r="E864" s="3"/>
      <c r="F864" s="86"/>
    </row>
    <row r="865" spans="3:6" ht="21" customHeight="1">
      <c r="C865" s="3"/>
      <c r="D865" s="3"/>
      <c r="E865" s="3"/>
      <c r="F865" s="86"/>
    </row>
    <row r="866" spans="3:6" ht="21" customHeight="1">
      <c r="C866" s="3"/>
      <c r="D866" s="3"/>
      <c r="E866" s="3"/>
      <c r="F866" s="86"/>
    </row>
    <row r="867" spans="3:6" ht="21" customHeight="1">
      <c r="C867" s="3"/>
      <c r="D867" s="3"/>
      <c r="E867" s="3"/>
      <c r="F867" s="86"/>
    </row>
    <row r="868" spans="3:6" ht="21" customHeight="1">
      <c r="C868" s="3"/>
      <c r="D868" s="3"/>
      <c r="E868" s="3"/>
      <c r="F868" s="86"/>
    </row>
    <row r="869" spans="3:6" ht="21" customHeight="1">
      <c r="C869" s="3"/>
      <c r="D869" s="3"/>
      <c r="E869" s="3"/>
      <c r="F869" s="86"/>
    </row>
    <row r="870" spans="3:6" ht="21" customHeight="1">
      <c r="C870" s="3"/>
      <c r="D870" s="3"/>
      <c r="E870" s="3"/>
      <c r="F870" s="86"/>
    </row>
    <row r="871" spans="3:6" ht="21" customHeight="1">
      <c r="C871" s="3"/>
      <c r="D871" s="3"/>
      <c r="E871" s="3"/>
      <c r="F871" s="86"/>
    </row>
    <row r="872" spans="3:6" ht="21" customHeight="1">
      <c r="C872" s="3"/>
      <c r="D872" s="3"/>
      <c r="E872" s="3"/>
      <c r="F872" s="86"/>
    </row>
    <row r="873" spans="3:6" ht="21" customHeight="1">
      <c r="C873" s="3"/>
      <c r="D873" s="3"/>
      <c r="E873" s="3"/>
      <c r="F873" s="86"/>
    </row>
    <row r="874" spans="3:6" ht="21" customHeight="1">
      <c r="C874" s="3"/>
      <c r="D874" s="3"/>
      <c r="E874" s="3"/>
      <c r="F874" s="86"/>
    </row>
    <row r="875" spans="3:6" ht="21" customHeight="1">
      <c r="C875" s="3"/>
      <c r="D875" s="3"/>
      <c r="E875" s="3"/>
      <c r="F875" s="86"/>
    </row>
    <row r="876" spans="3:6" ht="21" customHeight="1">
      <c r="C876" s="3"/>
      <c r="D876" s="3"/>
      <c r="E876" s="3"/>
      <c r="F876" s="86"/>
    </row>
    <row r="877" spans="3:6" ht="21" customHeight="1">
      <c r="C877" s="3"/>
      <c r="D877" s="3"/>
      <c r="E877" s="3"/>
      <c r="F877" s="86"/>
    </row>
    <row r="878" spans="3:6" ht="21" customHeight="1">
      <c r="C878" s="3"/>
      <c r="D878" s="3"/>
      <c r="E878" s="3"/>
      <c r="F878" s="86"/>
    </row>
    <row r="879" spans="3:6" ht="21" customHeight="1">
      <c r="C879" s="3"/>
      <c r="D879" s="3"/>
      <c r="E879" s="3"/>
      <c r="F879" s="86"/>
    </row>
    <row r="880" spans="3:6" ht="21" customHeight="1">
      <c r="C880" s="3"/>
      <c r="D880" s="3"/>
      <c r="E880" s="3"/>
      <c r="F880" s="86"/>
    </row>
    <row r="881" spans="3:6" ht="21" customHeight="1">
      <c r="C881" s="3"/>
      <c r="D881" s="3"/>
      <c r="E881" s="3"/>
      <c r="F881" s="86"/>
    </row>
    <row r="882" spans="3:6" ht="21" customHeight="1">
      <c r="C882" s="3"/>
      <c r="D882" s="3"/>
      <c r="E882" s="3"/>
      <c r="F882" s="86"/>
    </row>
    <row r="883" spans="3:6" ht="21" customHeight="1">
      <c r="C883" s="3"/>
      <c r="D883" s="3"/>
      <c r="E883" s="3"/>
      <c r="F883" s="86"/>
    </row>
    <row r="884" spans="3:6" ht="21" customHeight="1">
      <c r="C884" s="3"/>
      <c r="D884" s="3"/>
      <c r="E884" s="3"/>
      <c r="F884" s="86"/>
    </row>
    <row r="885" spans="3:6" ht="21" customHeight="1">
      <c r="C885" s="3"/>
      <c r="D885" s="3"/>
      <c r="E885" s="3"/>
      <c r="F885" s="86"/>
    </row>
    <row r="886" spans="3:6" ht="21" customHeight="1">
      <c r="C886" s="3"/>
      <c r="D886" s="3"/>
      <c r="E886" s="3"/>
      <c r="F886" s="86"/>
    </row>
    <row r="887" spans="3:6" ht="21" customHeight="1">
      <c r="C887" s="3"/>
      <c r="D887" s="3"/>
      <c r="E887" s="3"/>
      <c r="F887" s="86"/>
    </row>
    <row r="888" spans="3:6" ht="21" customHeight="1">
      <c r="C888" s="3"/>
      <c r="D888" s="3"/>
      <c r="E888" s="3"/>
      <c r="F888" s="86"/>
    </row>
    <row r="889" spans="3:6" ht="21" customHeight="1">
      <c r="C889" s="3"/>
      <c r="D889" s="3"/>
      <c r="E889" s="3"/>
      <c r="F889" s="86"/>
    </row>
    <row r="890" spans="3:6" ht="21" customHeight="1">
      <c r="C890" s="3"/>
      <c r="D890" s="3"/>
      <c r="E890" s="3"/>
      <c r="F890" s="86"/>
    </row>
    <row r="891" spans="3:6" ht="21" customHeight="1">
      <c r="C891" s="3"/>
      <c r="D891" s="3"/>
      <c r="E891" s="3"/>
      <c r="F891" s="86"/>
    </row>
    <row r="892" spans="3:6" ht="21" customHeight="1">
      <c r="C892" s="3"/>
      <c r="D892" s="3"/>
      <c r="E892" s="3"/>
      <c r="F892" s="86"/>
    </row>
    <row r="893" spans="3:6" ht="21" customHeight="1">
      <c r="C893" s="3"/>
      <c r="D893" s="3"/>
      <c r="E893" s="3"/>
      <c r="F893" s="86"/>
    </row>
    <row r="894" spans="3:6" ht="21" customHeight="1">
      <c r="C894" s="3"/>
      <c r="D894" s="3"/>
      <c r="E894" s="3"/>
      <c r="F894" s="86"/>
    </row>
    <row r="895" spans="3:6" ht="21" customHeight="1">
      <c r="C895" s="3"/>
      <c r="D895" s="3"/>
      <c r="E895" s="3"/>
      <c r="F895" s="86"/>
    </row>
    <row r="896" spans="3:6" ht="21" customHeight="1">
      <c r="C896" s="3"/>
      <c r="D896" s="3"/>
      <c r="E896" s="3"/>
      <c r="F896" s="86"/>
    </row>
    <row r="897" spans="3:6" ht="21" customHeight="1">
      <c r="C897" s="3"/>
      <c r="D897" s="3"/>
      <c r="E897" s="3"/>
      <c r="F897" s="86"/>
    </row>
    <row r="898" spans="3:6" ht="21" customHeight="1">
      <c r="C898" s="3"/>
      <c r="D898" s="3"/>
      <c r="E898" s="3"/>
      <c r="F898" s="86"/>
    </row>
    <row r="899" spans="3:6" ht="21" customHeight="1">
      <c r="C899" s="3"/>
      <c r="D899" s="3"/>
      <c r="E899" s="3"/>
      <c r="F899" s="86"/>
    </row>
    <row r="900" spans="3:6" ht="21" customHeight="1">
      <c r="C900" s="3"/>
      <c r="D900" s="3"/>
      <c r="E900" s="3"/>
      <c r="F900" s="86"/>
    </row>
    <row r="901" spans="3:6" ht="21" customHeight="1">
      <c r="C901" s="3"/>
      <c r="D901" s="3"/>
      <c r="E901" s="3"/>
      <c r="F901" s="86"/>
    </row>
    <row r="902" spans="3:6" ht="21" customHeight="1">
      <c r="C902" s="3"/>
      <c r="D902" s="3"/>
      <c r="E902" s="3"/>
      <c r="F902" s="86"/>
    </row>
    <row r="903" spans="3:6" ht="21" customHeight="1">
      <c r="C903" s="3"/>
      <c r="D903" s="3"/>
      <c r="E903" s="3"/>
      <c r="F903" s="86"/>
    </row>
    <row r="904" spans="3:6" ht="21" customHeight="1">
      <c r="C904" s="3"/>
      <c r="D904" s="3"/>
      <c r="E904" s="3"/>
      <c r="F904" s="86"/>
    </row>
    <row r="905" spans="3:6" ht="21" customHeight="1">
      <c r="C905" s="3"/>
      <c r="D905" s="3"/>
      <c r="E905" s="3"/>
      <c r="F905" s="86"/>
    </row>
    <row r="906" spans="3:6" ht="21" customHeight="1">
      <c r="C906" s="3"/>
      <c r="D906" s="3"/>
      <c r="E906" s="3"/>
      <c r="F906" s="86"/>
    </row>
    <row r="907" spans="3:6" ht="21" customHeight="1">
      <c r="C907" s="3"/>
      <c r="D907" s="3"/>
      <c r="E907" s="3"/>
      <c r="F907" s="86"/>
    </row>
    <row r="908" spans="3:6" ht="21" customHeight="1">
      <c r="C908" s="3"/>
      <c r="D908" s="3"/>
      <c r="E908" s="3"/>
      <c r="F908" s="86"/>
    </row>
    <row r="909" spans="3:6" ht="21" customHeight="1">
      <c r="C909" s="3"/>
      <c r="D909" s="3"/>
      <c r="E909" s="3"/>
      <c r="F909" s="86"/>
    </row>
    <row r="910" spans="3:6" ht="21" customHeight="1">
      <c r="C910" s="3"/>
      <c r="D910" s="3"/>
      <c r="E910" s="3"/>
      <c r="F910" s="86"/>
    </row>
    <row r="911" spans="3:6" ht="21" customHeight="1">
      <c r="C911" s="3"/>
      <c r="D911" s="3"/>
      <c r="E911" s="3"/>
      <c r="F911" s="86"/>
    </row>
    <row r="912" spans="3:6" ht="21" customHeight="1">
      <c r="C912" s="3"/>
      <c r="D912" s="3"/>
      <c r="E912" s="3"/>
      <c r="F912" s="86"/>
    </row>
    <row r="913" spans="3:6" ht="21" customHeight="1">
      <c r="C913" s="3"/>
      <c r="D913" s="3"/>
      <c r="E913" s="3"/>
      <c r="F913" s="86"/>
    </row>
    <row r="914" spans="3:6" ht="21" customHeight="1">
      <c r="C914" s="3"/>
      <c r="D914" s="3"/>
      <c r="E914" s="3"/>
      <c r="F914" s="86"/>
    </row>
    <row r="915" spans="3:6" ht="21" customHeight="1">
      <c r="C915" s="3"/>
      <c r="D915" s="3"/>
      <c r="E915" s="3"/>
      <c r="F915" s="86"/>
    </row>
    <row r="916" spans="3:6" ht="21" customHeight="1">
      <c r="C916" s="3"/>
      <c r="D916" s="3"/>
      <c r="E916" s="3"/>
      <c r="F916" s="86"/>
    </row>
    <row r="917" spans="3:6" ht="21" customHeight="1">
      <c r="C917" s="3"/>
      <c r="D917" s="3"/>
      <c r="E917" s="3"/>
      <c r="F917" s="86"/>
    </row>
    <row r="918" spans="3:6" ht="21" customHeight="1">
      <c r="C918" s="3"/>
      <c r="D918" s="3"/>
      <c r="E918" s="3"/>
      <c r="F918" s="86"/>
    </row>
    <row r="919" spans="3:6" ht="21" customHeight="1">
      <c r="C919" s="3"/>
      <c r="D919" s="3"/>
      <c r="E919" s="3"/>
      <c r="F919" s="86"/>
    </row>
    <row r="920" spans="3:6" ht="21" customHeight="1">
      <c r="C920" s="3"/>
      <c r="D920" s="3"/>
      <c r="E920" s="3"/>
      <c r="F920" s="86"/>
    </row>
    <row r="921" spans="3:6" ht="21" customHeight="1">
      <c r="C921" s="3"/>
      <c r="D921" s="3"/>
      <c r="E921" s="3"/>
      <c r="F921" s="86"/>
    </row>
    <row r="922" spans="3:6" ht="21" customHeight="1">
      <c r="C922" s="3"/>
      <c r="D922" s="3"/>
      <c r="E922" s="3"/>
      <c r="F922" s="86"/>
    </row>
    <row r="923" spans="3:6" ht="21" customHeight="1">
      <c r="C923" s="3"/>
      <c r="D923" s="3"/>
      <c r="E923" s="3"/>
      <c r="F923" s="86"/>
    </row>
    <row r="924" spans="3:6" ht="21" customHeight="1">
      <c r="C924" s="3"/>
      <c r="D924" s="3"/>
      <c r="E924" s="3"/>
      <c r="F924" s="86"/>
    </row>
    <row r="925" spans="3:6" ht="21" customHeight="1">
      <c r="C925" s="3"/>
      <c r="D925" s="3"/>
      <c r="E925" s="3"/>
      <c r="F925" s="86"/>
    </row>
    <row r="926" spans="3:6" ht="21" customHeight="1">
      <c r="C926" s="3"/>
      <c r="D926" s="3"/>
      <c r="E926" s="3"/>
      <c r="F926" s="86"/>
    </row>
    <row r="927" spans="3:6" ht="21" customHeight="1">
      <c r="C927" s="3"/>
      <c r="D927" s="3"/>
      <c r="E927" s="3"/>
      <c r="F927" s="86"/>
    </row>
    <row r="928" spans="3:6" ht="21" customHeight="1">
      <c r="C928" s="3"/>
      <c r="D928" s="3"/>
      <c r="E928" s="3"/>
      <c r="F928" s="86"/>
    </row>
    <row r="929" spans="3:6" ht="21" customHeight="1">
      <c r="C929" s="3"/>
      <c r="D929" s="3"/>
      <c r="E929" s="3"/>
      <c r="F929" s="86"/>
    </row>
    <row r="930" spans="3:6" ht="21" customHeight="1">
      <c r="C930" s="3"/>
      <c r="D930" s="3"/>
      <c r="E930" s="3"/>
      <c r="F930" s="86"/>
    </row>
    <row r="931" spans="3:6" ht="21" customHeight="1">
      <c r="C931" s="3"/>
      <c r="D931" s="3"/>
      <c r="E931" s="3"/>
      <c r="F931" s="86"/>
    </row>
    <row r="932" spans="3:6" ht="21" customHeight="1">
      <c r="C932" s="3"/>
      <c r="D932" s="3"/>
      <c r="E932" s="3"/>
      <c r="F932" s="86"/>
    </row>
    <row r="933" spans="3:6" ht="21" customHeight="1">
      <c r="C933" s="3"/>
      <c r="D933" s="3"/>
      <c r="E933" s="3"/>
      <c r="F933" s="86"/>
    </row>
    <row r="934" spans="3:6" ht="21" customHeight="1">
      <c r="C934" s="3"/>
      <c r="D934" s="3"/>
      <c r="E934" s="3"/>
      <c r="F934" s="86"/>
    </row>
    <row r="935" spans="3:6" ht="21" customHeight="1">
      <c r="C935" s="3"/>
      <c r="D935" s="3"/>
      <c r="E935" s="3"/>
      <c r="F935" s="86"/>
    </row>
    <row r="936" spans="3:6" ht="21" customHeight="1">
      <c r="C936" s="3"/>
      <c r="D936" s="3"/>
      <c r="E936" s="3"/>
      <c r="F936" s="86"/>
    </row>
    <row r="937" spans="3:6" ht="21" customHeight="1">
      <c r="C937" s="3"/>
      <c r="D937" s="3"/>
      <c r="E937" s="3"/>
      <c r="F937" s="86"/>
    </row>
    <row r="938" spans="3:6" ht="21" customHeight="1">
      <c r="C938" s="3"/>
      <c r="D938" s="3"/>
      <c r="E938" s="3"/>
      <c r="F938" s="86"/>
    </row>
    <row r="939" spans="3:6" ht="21" customHeight="1">
      <c r="C939" s="3"/>
      <c r="D939" s="3"/>
      <c r="E939" s="3"/>
      <c r="F939" s="86"/>
    </row>
    <row r="940" spans="3:6" ht="21" customHeight="1">
      <c r="C940" s="3"/>
      <c r="D940" s="3"/>
      <c r="E940" s="3"/>
      <c r="F940" s="86"/>
    </row>
    <row r="941" spans="3:6" ht="21" customHeight="1">
      <c r="C941" s="3"/>
      <c r="D941" s="3"/>
      <c r="E941" s="3"/>
      <c r="F941" s="86"/>
    </row>
    <row r="942" spans="3:6" ht="21" customHeight="1">
      <c r="C942" s="3"/>
      <c r="D942" s="3"/>
      <c r="E942" s="3"/>
      <c r="F942" s="86"/>
    </row>
    <row r="943" spans="3:6" ht="21" customHeight="1">
      <c r="C943" s="3"/>
      <c r="D943" s="3"/>
      <c r="E943" s="3"/>
      <c r="F943" s="86"/>
    </row>
    <row r="944" spans="3:6" ht="21" customHeight="1">
      <c r="C944" s="3"/>
      <c r="D944" s="3"/>
      <c r="E944" s="3"/>
      <c r="F944" s="86"/>
    </row>
    <row r="945" spans="3:6" ht="21" customHeight="1">
      <c r="C945" s="3"/>
      <c r="D945" s="3"/>
      <c r="E945" s="3"/>
      <c r="F945" s="86"/>
    </row>
    <row r="946" spans="3:6" ht="21" customHeight="1">
      <c r="C946" s="3"/>
      <c r="D946" s="3"/>
      <c r="E946" s="3"/>
      <c r="F946" s="86"/>
    </row>
    <row r="947" spans="3:6" ht="21" customHeight="1">
      <c r="C947" s="3"/>
      <c r="D947" s="3"/>
      <c r="E947" s="3"/>
      <c r="F947" s="86"/>
    </row>
    <row r="948" spans="3:6" ht="21" customHeight="1">
      <c r="C948" s="3"/>
      <c r="D948" s="3"/>
      <c r="E948" s="3"/>
      <c r="F948" s="86"/>
    </row>
    <row r="949" spans="3:6" ht="21" customHeight="1">
      <c r="C949" s="3"/>
      <c r="D949" s="3"/>
      <c r="E949" s="3"/>
      <c r="F949" s="86"/>
    </row>
    <row r="950" spans="3:6" ht="21" customHeight="1">
      <c r="C950" s="3"/>
      <c r="D950" s="3"/>
      <c r="E950" s="3"/>
      <c r="F950" s="86"/>
    </row>
    <row r="951" spans="3:6" ht="21" customHeight="1">
      <c r="C951" s="3"/>
      <c r="D951" s="3"/>
      <c r="E951" s="3"/>
      <c r="F951" s="86"/>
    </row>
    <row r="952" spans="3:6" ht="21" customHeight="1">
      <c r="C952" s="3"/>
      <c r="D952" s="3"/>
      <c r="E952" s="3"/>
      <c r="F952" s="86"/>
    </row>
    <row r="953" spans="3:6" ht="21" customHeight="1">
      <c r="C953" s="3"/>
      <c r="D953" s="3"/>
      <c r="E953" s="3"/>
      <c r="F953" s="86"/>
    </row>
    <row r="954" spans="3:6" ht="21" customHeight="1">
      <c r="C954" s="3"/>
      <c r="D954" s="3"/>
      <c r="E954" s="3"/>
      <c r="F954" s="86"/>
    </row>
    <row r="955" spans="3:6" ht="21" customHeight="1">
      <c r="C955" s="3"/>
      <c r="D955" s="3"/>
      <c r="E955" s="3"/>
      <c r="F955" s="86"/>
    </row>
    <row r="956" spans="3:6" ht="21" customHeight="1">
      <c r="C956" s="3"/>
      <c r="D956" s="3"/>
      <c r="E956" s="3"/>
      <c r="F956" s="86"/>
    </row>
    <row r="957" spans="3:6" ht="21" customHeight="1">
      <c r="C957" s="3"/>
      <c r="D957" s="3"/>
      <c r="E957" s="3"/>
      <c r="F957" s="86"/>
    </row>
    <row r="958" spans="3:6" ht="21" customHeight="1">
      <c r="C958" s="3"/>
      <c r="D958" s="3"/>
      <c r="E958" s="3"/>
      <c r="F958" s="86"/>
    </row>
    <row r="959" spans="3:6" ht="21" customHeight="1">
      <c r="C959" s="3"/>
      <c r="D959" s="3"/>
      <c r="E959" s="3"/>
      <c r="F959" s="86"/>
    </row>
    <row r="960" spans="3:6" ht="21" customHeight="1">
      <c r="C960" s="3"/>
      <c r="D960" s="3"/>
      <c r="E960" s="3"/>
      <c r="F960" s="86"/>
    </row>
    <row r="961" spans="3:6" ht="21" customHeight="1">
      <c r="C961" s="3"/>
      <c r="D961" s="3"/>
      <c r="E961" s="3"/>
      <c r="F961" s="86"/>
    </row>
    <row r="962" spans="3:6" ht="21" customHeight="1">
      <c r="C962" s="3"/>
      <c r="D962" s="3"/>
      <c r="E962" s="3"/>
      <c r="F962" s="86"/>
    </row>
    <row r="963" spans="3:6" ht="21" customHeight="1">
      <c r="C963" s="3"/>
      <c r="D963" s="3"/>
      <c r="E963" s="3"/>
      <c r="F963" s="86"/>
    </row>
    <row r="964" spans="3:6" ht="21" customHeight="1">
      <c r="C964" s="3"/>
      <c r="D964" s="3"/>
      <c r="E964" s="3"/>
      <c r="F964" s="86"/>
    </row>
    <row r="965" spans="3:6" ht="21" customHeight="1">
      <c r="C965" s="3"/>
      <c r="D965" s="3"/>
      <c r="E965" s="3"/>
      <c r="F965" s="86"/>
    </row>
    <row r="966" spans="3:6" ht="21" customHeight="1">
      <c r="C966" s="3"/>
      <c r="D966" s="3"/>
      <c r="E966" s="3"/>
      <c r="F966" s="86"/>
    </row>
    <row r="967" spans="3:6" ht="21" customHeight="1">
      <c r="C967" s="3"/>
      <c r="D967" s="3"/>
      <c r="E967" s="3"/>
      <c r="F967" s="86"/>
    </row>
    <row r="968" spans="3:6" ht="21" customHeight="1">
      <c r="C968" s="3"/>
      <c r="D968" s="3"/>
      <c r="E968" s="3"/>
      <c r="F968" s="86"/>
    </row>
    <row r="969" spans="3:6" ht="21" customHeight="1">
      <c r="C969" s="3"/>
      <c r="D969" s="3"/>
      <c r="E969" s="3"/>
      <c r="F969" s="86"/>
    </row>
    <row r="970" spans="3:6" ht="21" customHeight="1">
      <c r="C970" s="3"/>
      <c r="D970" s="3"/>
      <c r="E970" s="3"/>
      <c r="F970" s="86"/>
    </row>
    <row r="971" spans="3:6" ht="21" customHeight="1">
      <c r="C971" s="3"/>
      <c r="D971" s="3"/>
      <c r="E971" s="3"/>
      <c r="F971" s="86"/>
    </row>
    <row r="972" spans="3:6" ht="21" customHeight="1">
      <c r="C972" s="3"/>
      <c r="D972" s="3"/>
      <c r="E972" s="3"/>
      <c r="F972" s="86"/>
    </row>
    <row r="973" spans="3:6" ht="21" customHeight="1">
      <c r="C973" s="3"/>
      <c r="D973" s="3"/>
      <c r="E973" s="3"/>
      <c r="F973" s="86"/>
    </row>
    <row r="974" spans="3:6" ht="21" customHeight="1">
      <c r="C974" s="3"/>
      <c r="D974" s="3"/>
      <c r="E974" s="3"/>
      <c r="F974" s="86"/>
    </row>
    <row r="975" spans="3:6" ht="21" customHeight="1">
      <c r="C975" s="3"/>
      <c r="D975" s="3"/>
      <c r="E975" s="3"/>
      <c r="F975" s="86"/>
    </row>
    <row r="976" spans="3:6" ht="21" customHeight="1">
      <c r="C976" s="3"/>
      <c r="D976" s="3"/>
      <c r="E976" s="3"/>
      <c r="F976" s="86"/>
    </row>
    <row r="977" spans="3:6" ht="21" customHeight="1">
      <c r="C977" s="3"/>
      <c r="D977" s="3"/>
      <c r="E977" s="3"/>
      <c r="F977" s="86"/>
    </row>
    <row r="978" spans="3:6" ht="21" customHeight="1">
      <c r="C978" s="3"/>
      <c r="D978" s="3"/>
      <c r="E978" s="3"/>
      <c r="F978" s="86"/>
    </row>
    <row r="979" spans="3:6" ht="21" customHeight="1">
      <c r="C979" s="3"/>
      <c r="D979" s="3"/>
      <c r="E979" s="3"/>
      <c r="F979" s="86"/>
    </row>
    <row r="980" spans="3:6" ht="21" customHeight="1">
      <c r="C980" s="3"/>
      <c r="D980" s="3"/>
      <c r="E980" s="3"/>
      <c r="F980" s="86"/>
    </row>
    <row r="981" spans="3:6" ht="21" customHeight="1">
      <c r="C981" s="3"/>
      <c r="D981" s="3"/>
      <c r="E981" s="3"/>
      <c r="F981" s="86"/>
    </row>
    <row r="982" spans="3:6" ht="21" customHeight="1">
      <c r="C982" s="3"/>
      <c r="D982" s="3"/>
      <c r="E982" s="3"/>
      <c r="F982" s="86"/>
    </row>
    <row r="983" spans="3:6" ht="21" customHeight="1">
      <c r="C983" s="3"/>
      <c r="D983" s="3"/>
      <c r="E983" s="3"/>
      <c r="F983" s="86"/>
    </row>
    <row r="984" spans="3:6" ht="21" customHeight="1">
      <c r="C984" s="3"/>
      <c r="D984" s="3"/>
      <c r="E984" s="3"/>
      <c r="F984" s="86"/>
    </row>
    <row r="985" spans="3:6" ht="21" customHeight="1">
      <c r="C985" s="3"/>
      <c r="D985" s="3"/>
      <c r="E985" s="3"/>
      <c r="F985" s="86"/>
    </row>
    <row r="986" spans="3:6" ht="21" customHeight="1">
      <c r="C986" s="3"/>
      <c r="D986" s="3"/>
      <c r="E986" s="3"/>
      <c r="F986" s="86"/>
    </row>
    <row r="987" spans="3:6" ht="21" customHeight="1">
      <c r="C987" s="3"/>
      <c r="D987" s="3"/>
      <c r="E987" s="3"/>
      <c r="F987" s="86"/>
    </row>
    <row r="988" spans="3:6" ht="21" customHeight="1">
      <c r="C988" s="3"/>
      <c r="D988" s="3"/>
      <c r="E988" s="3"/>
      <c r="F988" s="86"/>
    </row>
    <row r="989" spans="3:6" ht="21" customHeight="1">
      <c r="C989" s="3"/>
      <c r="D989" s="3"/>
      <c r="E989" s="3"/>
      <c r="F989" s="86"/>
    </row>
    <row r="990" spans="3:6" ht="21" customHeight="1">
      <c r="C990" s="3"/>
      <c r="D990" s="3"/>
      <c r="E990" s="3"/>
      <c r="F990" s="86"/>
    </row>
    <row r="991" spans="3:6" ht="21" customHeight="1">
      <c r="C991" s="3"/>
      <c r="D991" s="3"/>
      <c r="E991" s="3"/>
      <c r="F991" s="86"/>
    </row>
    <row r="992" spans="3:6" ht="21" customHeight="1">
      <c r="C992" s="3"/>
      <c r="D992" s="3"/>
      <c r="E992" s="3"/>
      <c r="F992" s="86"/>
    </row>
    <row r="993" spans="3:6" ht="21" customHeight="1">
      <c r="C993" s="3"/>
      <c r="D993" s="3"/>
      <c r="E993" s="3"/>
      <c r="F993" s="86"/>
    </row>
    <row r="994" spans="3:6" ht="21" customHeight="1">
      <c r="C994" s="3"/>
      <c r="D994" s="3"/>
      <c r="E994" s="3"/>
      <c r="F994" s="86"/>
    </row>
    <row r="995" spans="3:6" ht="21" customHeight="1">
      <c r="C995" s="3"/>
      <c r="D995" s="3"/>
      <c r="E995" s="3"/>
      <c r="F995" s="86"/>
    </row>
    <row r="996" spans="3:6" ht="21" customHeight="1">
      <c r="C996" s="3"/>
      <c r="D996" s="3"/>
      <c r="E996" s="3"/>
      <c r="F996" s="86"/>
    </row>
    <row r="1010" spans="1:6" s="76" customFormat="1" ht="21" customHeight="1">
      <c r="A1010" s="3"/>
      <c r="B1010" s="3"/>
      <c r="C1010" s="6"/>
      <c r="D1010" s="72"/>
      <c r="E1010" s="72"/>
      <c r="F1010" s="94"/>
    </row>
    <row r="1011" spans="1:6" s="76" customFormat="1" ht="21" customHeight="1">
      <c r="A1011" s="3"/>
      <c r="B1011" s="3"/>
      <c r="C1011" s="6"/>
      <c r="D1011" s="72"/>
      <c r="E1011" s="72"/>
      <c r="F1011" s="94"/>
    </row>
    <row r="1012" spans="1:6" s="76" customFormat="1" ht="21" customHeight="1">
      <c r="A1012" s="3"/>
      <c r="B1012" s="3"/>
      <c r="C1012" s="6"/>
      <c r="D1012" s="72"/>
      <c r="E1012" s="72"/>
      <c r="F1012" s="94"/>
    </row>
    <row r="1013" spans="1:6" s="76" customFormat="1" ht="21" customHeight="1">
      <c r="A1013" s="3"/>
      <c r="B1013" s="3"/>
      <c r="C1013" s="6"/>
      <c r="D1013" s="72"/>
      <c r="E1013" s="72"/>
      <c r="F1013" s="94"/>
    </row>
    <row r="1014" spans="1:6" s="76" customFormat="1" ht="21" customHeight="1">
      <c r="A1014" s="3"/>
      <c r="B1014" s="3"/>
      <c r="C1014" s="6"/>
      <c r="D1014" s="72"/>
      <c r="E1014" s="72"/>
      <c r="F1014" s="94"/>
    </row>
    <row r="1015" spans="1:6" s="76" customFormat="1" ht="21" customHeight="1">
      <c r="A1015" s="3"/>
      <c r="B1015" s="3"/>
      <c r="C1015" s="6"/>
      <c r="D1015" s="72"/>
      <c r="E1015" s="72"/>
      <c r="F1015" s="94"/>
    </row>
    <row r="1016" spans="1:6" s="76" customFormat="1" ht="21" customHeight="1">
      <c r="A1016" s="3"/>
      <c r="B1016" s="3"/>
      <c r="C1016" s="6"/>
      <c r="D1016" s="72"/>
      <c r="E1016" s="72"/>
      <c r="F1016" s="94"/>
    </row>
    <row r="1017" spans="1:6" s="76" customFormat="1" ht="21" customHeight="1">
      <c r="A1017" s="3"/>
      <c r="B1017" s="3"/>
      <c r="C1017" s="6"/>
      <c r="D1017" s="72"/>
      <c r="E1017" s="72"/>
      <c r="F1017" s="94"/>
    </row>
    <row r="1018" spans="1:6" s="76" customFormat="1" ht="21" customHeight="1">
      <c r="A1018" s="3"/>
      <c r="B1018" s="3"/>
      <c r="C1018" s="6"/>
      <c r="D1018" s="72"/>
      <c r="E1018" s="72"/>
      <c r="F1018" s="94"/>
    </row>
    <row r="1019" spans="1:6" s="76" customFormat="1" ht="21" customHeight="1">
      <c r="A1019" s="3"/>
      <c r="B1019" s="3"/>
      <c r="C1019" s="6"/>
      <c r="D1019" s="72"/>
      <c r="E1019" s="72"/>
      <c r="F1019" s="94"/>
    </row>
    <row r="1020" spans="1:6" s="76" customFormat="1" ht="21" customHeight="1">
      <c r="A1020" s="3"/>
      <c r="B1020" s="3"/>
      <c r="C1020" s="6"/>
      <c r="D1020" s="72"/>
      <c r="E1020" s="72"/>
      <c r="F1020" s="94"/>
    </row>
    <row r="1021" spans="1:6" s="76" customFormat="1" ht="21" customHeight="1">
      <c r="A1021" s="3"/>
      <c r="B1021" s="3"/>
      <c r="C1021" s="6"/>
      <c r="D1021" s="72"/>
      <c r="E1021" s="72"/>
      <c r="F1021" s="94"/>
    </row>
    <row r="1022" spans="1:6" s="76" customFormat="1" ht="21" customHeight="1">
      <c r="A1022" s="3"/>
      <c r="B1022" s="3"/>
      <c r="C1022" s="6"/>
      <c r="D1022" s="72"/>
      <c r="E1022" s="72"/>
      <c r="F1022" s="94"/>
    </row>
    <row r="1023" spans="1:6" s="76" customFormat="1" ht="21" customHeight="1">
      <c r="A1023" s="3"/>
      <c r="B1023" s="3"/>
      <c r="C1023" s="6"/>
      <c r="D1023" s="72"/>
      <c r="E1023" s="72"/>
      <c r="F1023" s="94"/>
    </row>
    <row r="1024" spans="1:6" s="76" customFormat="1" ht="21" customHeight="1">
      <c r="A1024" s="3"/>
      <c r="B1024" s="3"/>
      <c r="C1024" s="6"/>
      <c r="D1024" s="72"/>
      <c r="E1024" s="72"/>
      <c r="F1024" s="94"/>
    </row>
    <row r="1025" spans="1:6" s="76" customFormat="1" ht="21" customHeight="1">
      <c r="A1025" s="3"/>
      <c r="B1025" s="3"/>
      <c r="C1025" s="6"/>
      <c r="D1025" s="72"/>
      <c r="E1025" s="72"/>
      <c r="F1025" s="94"/>
    </row>
    <row r="1026" spans="1:6" s="76" customFormat="1" ht="21" customHeight="1">
      <c r="A1026" s="3"/>
      <c r="B1026" s="3"/>
      <c r="C1026" s="6"/>
      <c r="D1026" s="72"/>
      <c r="E1026" s="72"/>
      <c r="F1026" s="94"/>
    </row>
    <row r="1027" spans="1:6" s="76" customFormat="1" ht="21" customHeight="1">
      <c r="A1027" s="3"/>
      <c r="B1027" s="3"/>
      <c r="C1027" s="6"/>
      <c r="D1027" s="72"/>
      <c r="E1027" s="72"/>
      <c r="F1027" s="94"/>
    </row>
    <row r="1028" spans="1:6" s="76" customFormat="1" ht="21" customHeight="1">
      <c r="A1028" s="3"/>
      <c r="B1028" s="3"/>
      <c r="C1028" s="6"/>
      <c r="D1028" s="72"/>
      <c r="E1028" s="72"/>
      <c r="F1028" s="94"/>
    </row>
    <row r="1029" spans="1:6" s="76" customFormat="1" ht="21" customHeight="1">
      <c r="A1029" s="3"/>
      <c r="B1029" s="3"/>
      <c r="C1029" s="6"/>
      <c r="D1029" s="72"/>
      <c r="E1029" s="72"/>
      <c r="F1029" s="94"/>
    </row>
    <row r="1030" spans="1:6" s="76" customFormat="1" ht="21" customHeight="1">
      <c r="A1030" s="3"/>
      <c r="B1030" s="3"/>
      <c r="C1030" s="6"/>
      <c r="D1030" s="72"/>
      <c r="E1030" s="72"/>
      <c r="F1030" s="94"/>
    </row>
    <row r="1031" spans="1:6" s="76" customFormat="1" ht="21" customHeight="1">
      <c r="A1031" s="3"/>
      <c r="B1031" s="3"/>
      <c r="C1031" s="6"/>
      <c r="D1031" s="72"/>
      <c r="E1031" s="72"/>
      <c r="F1031" s="94"/>
    </row>
    <row r="1032" spans="1:6" s="76" customFormat="1" ht="21" customHeight="1">
      <c r="A1032" s="3"/>
      <c r="B1032" s="3"/>
      <c r="C1032" s="6"/>
      <c r="D1032" s="72"/>
      <c r="E1032" s="72"/>
      <c r="F1032" s="94"/>
    </row>
    <row r="1033" spans="1:6" s="76" customFormat="1" ht="21" customHeight="1">
      <c r="A1033" s="3"/>
      <c r="B1033" s="3"/>
      <c r="C1033" s="6"/>
      <c r="D1033" s="72"/>
      <c r="E1033" s="72"/>
      <c r="F1033" s="94"/>
    </row>
    <row r="1034" spans="1:6" s="76" customFormat="1" ht="21" customHeight="1">
      <c r="A1034" s="3"/>
      <c r="B1034" s="3"/>
      <c r="C1034" s="6"/>
      <c r="D1034" s="72"/>
      <c r="E1034" s="72"/>
      <c r="F1034" s="94"/>
    </row>
    <row r="1035" spans="1:6" s="76" customFormat="1" ht="21" customHeight="1">
      <c r="A1035" s="3"/>
      <c r="B1035" s="3"/>
      <c r="C1035" s="6"/>
      <c r="D1035" s="72"/>
      <c r="E1035" s="72"/>
      <c r="F1035" s="94"/>
    </row>
    <row r="1036" spans="1:6" s="76" customFormat="1" ht="21" customHeight="1">
      <c r="A1036" s="3"/>
      <c r="B1036" s="3"/>
      <c r="C1036" s="6"/>
      <c r="D1036" s="72"/>
      <c r="E1036" s="72"/>
      <c r="F1036" s="94"/>
    </row>
    <row r="1037" spans="1:6" s="76" customFormat="1" ht="21" customHeight="1">
      <c r="A1037" s="3"/>
      <c r="B1037" s="3"/>
      <c r="C1037" s="6"/>
      <c r="D1037" s="72"/>
      <c r="E1037" s="72"/>
      <c r="F1037" s="94"/>
    </row>
    <row r="1038" spans="1:6" s="76" customFormat="1" ht="21" customHeight="1">
      <c r="A1038" s="3"/>
      <c r="B1038" s="3"/>
      <c r="C1038" s="6"/>
      <c r="D1038" s="72"/>
      <c r="E1038" s="72"/>
      <c r="F1038" s="94"/>
    </row>
    <row r="1039" spans="1:6" s="76" customFormat="1" ht="21" customHeight="1">
      <c r="A1039" s="3"/>
      <c r="B1039" s="3"/>
      <c r="C1039" s="6"/>
      <c r="D1039" s="72"/>
      <c r="E1039" s="72"/>
      <c r="F1039" s="94"/>
    </row>
    <row r="1040" spans="1:6" s="76" customFormat="1" ht="21" customHeight="1">
      <c r="A1040" s="3"/>
      <c r="B1040" s="3"/>
      <c r="C1040" s="6"/>
      <c r="D1040" s="72"/>
      <c r="E1040" s="72"/>
      <c r="F1040" s="94"/>
    </row>
    <row r="1041" spans="1:6" s="76" customFormat="1" ht="21" customHeight="1">
      <c r="A1041" s="3"/>
      <c r="B1041" s="3"/>
      <c r="C1041" s="6"/>
      <c r="D1041" s="72"/>
      <c r="E1041" s="72"/>
      <c r="F1041" s="94"/>
    </row>
    <row r="1042" spans="1:6" s="76" customFormat="1" ht="21" customHeight="1">
      <c r="A1042" s="3"/>
      <c r="B1042" s="3"/>
      <c r="C1042" s="6"/>
      <c r="D1042" s="72"/>
      <c r="E1042" s="72"/>
      <c r="F1042" s="94"/>
    </row>
    <row r="1043" spans="1:6" s="76" customFormat="1" ht="21" customHeight="1">
      <c r="A1043" s="3"/>
      <c r="B1043" s="3"/>
      <c r="C1043" s="6"/>
      <c r="D1043" s="72"/>
      <c r="E1043" s="72"/>
      <c r="F1043" s="94"/>
    </row>
    <row r="1044" spans="1:6" s="76" customFormat="1" ht="21" customHeight="1">
      <c r="A1044" s="3"/>
      <c r="B1044" s="3"/>
      <c r="C1044" s="6"/>
      <c r="D1044" s="72"/>
      <c r="E1044" s="72"/>
      <c r="F1044" s="94"/>
    </row>
    <row r="1045" spans="1:6" s="76" customFormat="1" ht="21" customHeight="1">
      <c r="A1045" s="3"/>
      <c r="B1045" s="3"/>
      <c r="C1045" s="6"/>
      <c r="D1045" s="72"/>
      <c r="E1045" s="72"/>
      <c r="F1045" s="94"/>
    </row>
    <row r="1046" spans="1:6" s="76" customFormat="1" ht="21" customHeight="1">
      <c r="A1046" s="3"/>
      <c r="B1046" s="3"/>
      <c r="C1046" s="6"/>
      <c r="D1046" s="72"/>
      <c r="E1046" s="72"/>
      <c r="F1046" s="94"/>
    </row>
    <row r="1047" spans="1:6" s="76" customFormat="1" ht="21" customHeight="1">
      <c r="A1047" s="3"/>
      <c r="B1047" s="3"/>
      <c r="C1047" s="6"/>
      <c r="D1047" s="72"/>
      <c r="E1047" s="72"/>
      <c r="F1047" s="94"/>
    </row>
    <row r="1048" spans="1:6" s="76" customFormat="1" ht="21" customHeight="1">
      <c r="A1048" s="3"/>
      <c r="B1048" s="3"/>
      <c r="C1048" s="6"/>
      <c r="D1048" s="72"/>
      <c r="E1048" s="72"/>
      <c r="F1048" s="94"/>
    </row>
    <row r="1049" spans="1:6" s="76" customFormat="1" ht="21" customHeight="1">
      <c r="A1049" s="3"/>
      <c r="B1049" s="3"/>
      <c r="C1049" s="6"/>
      <c r="D1049" s="72"/>
      <c r="E1049" s="72"/>
      <c r="F1049" s="94"/>
    </row>
    <row r="1050" spans="1:6" s="76" customFormat="1" ht="21" customHeight="1">
      <c r="A1050" s="3"/>
      <c r="B1050" s="3"/>
      <c r="C1050" s="6"/>
      <c r="D1050" s="72"/>
      <c r="E1050" s="72"/>
      <c r="F1050" s="94"/>
    </row>
    <row r="1051" spans="1:6" s="76" customFormat="1" ht="21" customHeight="1">
      <c r="A1051" s="3"/>
      <c r="B1051" s="3"/>
      <c r="C1051" s="6"/>
      <c r="D1051" s="72"/>
      <c r="E1051" s="72"/>
      <c r="F1051" s="94"/>
    </row>
    <row r="1052" spans="1:6" s="76" customFormat="1" ht="21" customHeight="1">
      <c r="A1052" s="3"/>
      <c r="B1052" s="3"/>
      <c r="C1052" s="6"/>
      <c r="D1052" s="72"/>
      <c r="E1052" s="72"/>
      <c r="F1052" s="94"/>
    </row>
    <row r="1053" spans="1:6" s="76" customFormat="1" ht="21" customHeight="1">
      <c r="A1053" s="3"/>
      <c r="B1053" s="3"/>
      <c r="C1053" s="6"/>
      <c r="D1053" s="72"/>
      <c r="E1053" s="72"/>
      <c r="F1053" s="94"/>
    </row>
    <row r="1054" spans="1:6" s="76" customFormat="1" ht="21" customHeight="1">
      <c r="A1054" s="3"/>
      <c r="B1054" s="3"/>
      <c r="C1054" s="6"/>
      <c r="D1054" s="72"/>
      <c r="E1054" s="72"/>
      <c r="F1054" s="94"/>
    </row>
    <row r="1055" spans="1:6" s="76" customFormat="1" ht="21" customHeight="1">
      <c r="A1055" s="3"/>
      <c r="B1055" s="3"/>
      <c r="C1055" s="6"/>
      <c r="D1055" s="72"/>
      <c r="E1055" s="72"/>
      <c r="F1055" s="94"/>
    </row>
    <row r="1056" spans="1:6" s="76" customFormat="1" ht="21" customHeight="1">
      <c r="A1056" s="3"/>
      <c r="B1056" s="3"/>
      <c r="C1056" s="6"/>
      <c r="D1056" s="72"/>
      <c r="E1056" s="72"/>
      <c r="F1056" s="94"/>
    </row>
    <row r="1057" spans="1:6" s="76" customFormat="1" ht="21" customHeight="1">
      <c r="A1057" s="3"/>
      <c r="B1057" s="3"/>
      <c r="C1057" s="6"/>
      <c r="D1057" s="72"/>
      <c r="E1057" s="72"/>
      <c r="F1057" s="94"/>
    </row>
    <row r="1058" spans="1:6" s="76" customFormat="1" ht="21" customHeight="1">
      <c r="A1058" s="3"/>
      <c r="B1058" s="3"/>
      <c r="C1058" s="6"/>
      <c r="D1058" s="72"/>
      <c r="E1058" s="72"/>
      <c r="F1058" s="94"/>
    </row>
    <row r="1059" spans="1:6" s="76" customFormat="1" ht="21" customHeight="1">
      <c r="A1059" s="3"/>
      <c r="B1059" s="3"/>
      <c r="C1059" s="6"/>
      <c r="D1059" s="72"/>
      <c r="E1059" s="72"/>
      <c r="F1059" s="94"/>
    </row>
    <row r="1060" spans="1:6" s="76" customFormat="1" ht="21" customHeight="1">
      <c r="A1060" s="3"/>
      <c r="B1060" s="3"/>
      <c r="C1060" s="6"/>
      <c r="D1060" s="72"/>
      <c r="E1060" s="72"/>
      <c r="F1060" s="94"/>
    </row>
    <row r="1061" spans="1:6" s="76" customFormat="1" ht="21" customHeight="1">
      <c r="A1061" s="3"/>
      <c r="B1061" s="3"/>
      <c r="C1061" s="6"/>
      <c r="D1061" s="72"/>
      <c r="E1061" s="72"/>
      <c r="F1061" s="94"/>
    </row>
    <row r="1062" spans="1:6" s="76" customFormat="1" ht="21" customHeight="1">
      <c r="A1062" s="3"/>
      <c r="B1062" s="3"/>
      <c r="C1062" s="6"/>
      <c r="D1062" s="72"/>
      <c r="E1062" s="72"/>
      <c r="F1062" s="94"/>
    </row>
    <row r="1063" spans="1:6" s="76" customFormat="1" ht="21" customHeight="1">
      <c r="A1063" s="3"/>
      <c r="B1063" s="3"/>
      <c r="C1063" s="6"/>
      <c r="D1063" s="72"/>
      <c r="E1063" s="72"/>
      <c r="F1063" s="94"/>
    </row>
    <row r="1064" spans="1:6" s="76" customFormat="1" ht="21" customHeight="1">
      <c r="A1064" s="3"/>
      <c r="B1064" s="3"/>
      <c r="C1064" s="6"/>
      <c r="D1064" s="72"/>
      <c r="E1064" s="72"/>
      <c r="F1064" s="94"/>
    </row>
    <row r="1065" spans="1:6" s="76" customFormat="1" ht="21" customHeight="1">
      <c r="A1065" s="3"/>
      <c r="B1065" s="3"/>
      <c r="C1065" s="6"/>
      <c r="D1065" s="72"/>
      <c r="E1065" s="72"/>
      <c r="F1065" s="94"/>
    </row>
    <row r="1066" spans="1:6" s="76" customFormat="1" ht="21" customHeight="1">
      <c r="A1066" s="3"/>
      <c r="B1066" s="3"/>
      <c r="C1066" s="6"/>
      <c r="D1066" s="72"/>
      <c r="E1066" s="72"/>
      <c r="F1066" s="94"/>
    </row>
    <row r="1067" spans="1:6" s="76" customFormat="1" ht="21" customHeight="1">
      <c r="A1067" s="3"/>
      <c r="B1067" s="3"/>
      <c r="C1067" s="6"/>
      <c r="D1067" s="72"/>
      <c r="E1067" s="72"/>
      <c r="F1067" s="94"/>
    </row>
    <row r="1068" spans="1:6" s="76" customFormat="1" ht="21" customHeight="1">
      <c r="A1068" s="3"/>
      <c r="B1068" s="3"/>
      <c r="C1068" s="6"/>
      <c r="D1068" s="72"/>
      <c r="E1068" s="72"/>
      <c r="F1068" s="94"/>
    </row>
    <row r="1069" spans="1:6" s="76" customFormat="1" ht="21" customHeight="1">
      <c r="A1069" s="3"/>
      <c r="B1069" s="3"/>
      <c r="C1069" s="6"/>
      <c r="D1069" s="72"/>
      <c r="E1069" s="72"/>
      <c r="F1069" s="94"/>
    </row>
    <row r="1070" spans="1:6" s="76" customFormat="1" ht="21" customHeight="1">
      <c r="A1070" s="3"/>
      <c r="B1070" s="3"/>
      <c r="C1070" s="6"/>
      <c r="D1070" s="72"/>
      <c r="E1070" s="72"/>
      <c r="F1070" s="94"/>
    </row>
    <row r="1071" spans="1:6" s="76" customFormat="1" ht="21" customHeight="1">
      <c r="A1071" s="3"/>
      <c r="B1071" s="3"/>
      <c r="C1071" s="6"/>
      <c r="D1071" s="72"/>
      <c r="E1071" s="72"/>
      <c r="F1071" s="94"/>
    </row>
    <row r="1072" spans="1:6" s="76" customFormat="1" ht="21" customHeight="1">
      <c r="A1072" s="3"/>
      <c r="B1072" s="3"/>
      <c r="C1072" s="6"/>
      <c r="D1072" s="72"/>
      <c r="E1072" s="72"/>
      <c r="F1072" s="94"/>
    </row>
    <row r="1073" spans="1:6" s="76" customFormat="1" ht="21" customHeight="1">
      <c r="A1073" s="3"/>
      <c r="B1073" s="3"/>
      <c r="C1073" s="6"/>
      <c r="D1073" s="72"/>
      <c r="E1073" s="72"/>
      <c r="F1073" s="94"/>
    </row>
    <row r="1074" spans="1:6" s="76" customFormat="1" ht="21" customHeight="1">
      <c r="A1074" s="3"/>
      <c r="B1074" s="3"/>
      <c r="C1074" s="6"/>
      <c r="D1074" s="72"/>
      <c r="E1074" s="72"/>
      <c r="F1074" s="94"/>
    </row>
    <row r="1075" spans="1:6" s="76" customFormat="1" ht="21" customHeight="1">
      <c r="A1075" s="3"/>
      <c r="B1075" s="3"/>
      <c r="C1075" s="6"/>
      <c r="D1075" s="72"/>
      <c r="E1075" s="72"/>
      <c r="F1075" s="94"/>
    </row>
    <row r="1076" spans="1:6" s="76" customFormat="1" ht="21" customHeight="1">
      <c r="A1076" s="3"/>
      <c r="B1076" s="3"/>
      <c r="C1076" s="6"/>
      <c r="D1076" s="72"/>
      <c r="E1076" s="72"/>
      <c r="F1076" s="94"/>
    </row>
    <row r="1077" spans="1:6" s="76" customFormat="1" ht="21" customHeight="1">
      <c r="A1077" s="3"/>
      <c r="B1077" s="3"/>
      <c r="C1077" s="6"/>
      <c r="D1077" s="72"/>
      <c r="E1077" s="72"/>
      <c r="F1077" s="94"/>
    </row>
    <row r="1078" spans="1:6" s="76" customFormat="1" ht="21" customHeight="1">
      <c r="A1078" s="3"/>
      <c r="B1078" s="3"/>
      <c r="C1078" s="6"/>
      <c r="D1078" s="72"/>
      <c r="E1078" s="72"/>
      <c r="F1078" s="94"/>
    </row>
    <row r="1079" spans="1:6" s="76" customFormat="1" ht="21" customHeight="1">
      <c r="A1079" s="3"/>
      <c r="B1079" s="3"/>
      <c r="C1079" s="6"/>
      <c r="D1079" s="72"/>
      <c r="E1079" s="72"/>
      <c r="F1079" s="94"/>
    </row>
    <row r="1080" spans="1:6" s="76" customFormat="1" ht="21" customHeight="1">
      <c r="A1080" s="3"/>
      <c r="B1080" s="3"/>
      <c r="C1080" s="6"/>
      <c r="D1080" s="72"/>
      <c r="E1080" s="72"/>
      <c r="F1080" s="94"/>
    </row>
    <row r="1081" spans="1:6" s="76" customFormat="1" ht="21" customHeight="1">
      <c r="A1081" s="3"/>
      <c r="B1081" s="3"/>
      <c r="C1081" s="6"/>
      <c r="D1081" s="72"/>
      <c r="E1081" s="72"/>
      <c r="F1081" s="94"/>
    </row>
    <row r="1082" spans="1:6" s="76" customFormat="1" ht="21" customHeight="1">
      <c r="A1082" s="3"/>
      <c r="B1082" s="3"/>
      <c r="C1082" s="6"/>
      <c r="D1082" s="72"/>
      <c r="E1082" s="72"/>
      <c r="F1082" s="94"/>
    </row>
    <row r="1083" spans="1:6" s="76" customFormat="1" ht="21" customHeight="1">
      <c r="A1083" s="3"/>
      <c r="B1083" s="3"/>
      <c r="C1083" s="6"/>
      <c r="D1083" s="72"/>
      <c r="E1083" s="72"/>
      <c r="F1083" s="94"/>
    </row>
    <row r="1084" spans="1:6" s="76" customFormat="1" ht="21" customHeight="1">
      <c r="A1084" s="3"/>
      <c r="B1084" s="3"/>
      <c r="C1084" s="6"/>
      <c r="D1084" s="72"/>
      <c r="E1084" s="72"/>
      <c r="F1084" s="94"/>
    </row>
    <row r="1085" spans="1:6" s="76" customFormat="1" ht="21" customHeight="1">
      <c r="A1085" s="3"/>
      <c r="B1085" s="3"/>
      <c r="C1085" s="6"/>
      <c r="D1085" s="72"/>
      <c r="E1085" s="72"/>
      <c r="F1085" s="94"/>
    </row>
    <row r="1086" spans="1:6" s="76" customFormat="1" ht="21" customHeight="1">
      <c r="A1086" s="3"/>
      <c r="B1086" s="3"/>
      <c r="C1086" s="6"/>
      <c r="D1086" s="72"/>
      <c r="E1086" s="72"/>
      <c r="F1086" s="94"/>
    </row>
    <row r="1087" spans="1:6" s="76" customFormat="1" ht="21" customHeight="1">
      <c r="A1087" s="3"/>
      <c r="B1087" s="3"/>
      <c r="C1087" s="6"/>
      <c r="D1087" s="72"/>
      <c r="E1087" s="72"/>
      <c r="F1087" s="94"/>
    </row>
    <row r="1088" spans="1:6" s="76" customFormat="1" ht="21" customHeight="1">
      <c r="A1088" s="3"/>
      <c r="B1088" s="3"/>
      <c r="C1088" s="6"/>
      <c r="D1088" s="72"/>
      <c r="E1088" s="72"/>
      <c r="F1088" s="94"/>
    </row>
    <row r="1089" spans="1:6" s="76" customFormat="1" ht="21" customHeight="1">
      <c r="A1089" s="3"/>
      <c r="B1089" s="3"/>
      <c r="C1089" s="6"/>
      <c r="D1089" s="72"/>
      <c r="E1089" s="72"/>
      <c r="F1089" s="94"/>
    </row>
    <row r="1090" spans="1:6" s="76" customFormat="1" ht="21" customHeight="1">
      <c r="A1090" s="3"/>
      <c r="B1090" s="3"/>
      <c r="C1090" s="6"/>
      <c r="D1090" s="72"/>
      <c r="E1090" s="72"/>
      <c r="F1090" s="94"/>
    </row>
    <row r="1091" spans="1:6" s="76" customFormat="1" ht="21" customHeight="1">
      <c r="A1091" s="3"/>
      <c r="B1091" s="3"/>
      <c r="C1091" s="6"/>
      <c r="D1091" s="72"/>
      <c r="E1091" s="72"/>
      <c r="F1091" s="94"/>
    </row>
    <row r="1092" spans="1:6" s="76" customFormat="1" ht="21" customHeight="1">
      <c r="A1092" s="3"/>
      <c r="B1092" s="3"/>
      <c r="C1092" s="6"/>
      <c r="D1092" s="72"/>
      <c r="E1092" s="72"/>
      <c r="F1092" s="94"/>
    </row>
    <row r="1093" spans="1:6" s="76" customFormat="1" ht="21" customHeight="1">
      <c r="A1093" s="3"/>
      <c r="B1093" s="3"/>
      <c r="C1093" s="6"/>
      <c r="D1093" s="72"/>
      <c r="E1093" s="72"/>
      <c r="F1093" s="94"/>
    </row>
    <row r="1094" spans="1:6" s="76" customFormat="1" ht="21" customHeight="1">
      <c r="A1094" s="3"/>
      <c r="B1094" s="3"/>
      <c r="C1094" s="6"/>
      <c r="D1094" s="72"/>
      <c r="E1094" s="72"/>
      <c r="F1094" s="94"/>
    </row>
    <row r="1095" spans="1:6" s="76" customFormat="1" ht="21" customHeight="1">
      <c r="A1095" s="3"/>
      <c r="B1095" s="3"/>
      <c r="C1095" s="6"/>
      <c r="D1095" s="72"/>
      <c r="E1095" s="72"/>
      <c r="F1095" s="94"/>
    </row>
    <row r="1096" spans="1:6" s="76" customFormat="1" ht="21" customHeight="1">
      <c r="A1096" s="3"/>
      <c r="B1096" s="3"/>
      <c r="C1096" s="6"/>
      <c r="D1096" s="72"/>
      <c r="E1096" s="72"/>
      <c r="F1096" s="94"/>
    </row>
    <row r="1097" spans="1:6" s="76" customFormat="1" ht="21" customHeight="1">
      <c r="A1097" s="3"/>
      <c r="B1097" s="3"/>
      <c r="C1097" s="6"/>
      <c r="D1097" s="72"/>
      <c r="E1097" s="72"/>
      <c r="F1097" s="94"/>
    </row>
    <row r="1098" spans="1:6" s="76" customFormat="1" ht="21" customHeight="1">
      <c r="A1098" s="3"/>
      <c r="B1098" s="3"/>
      <c r="C1098" s="6"/>
      <c r="D1098" s="72"/>
      <c r="E1098" s="72"/>
      <c r="F1098" s="94"/>
    </row>
    <row r="1099" spans="1:6" s="76" customFormat="1" ht="21" customHeight="1">
      <c r="A1099" s="3"/>
      <c r="B1099" s="3"/>
      <c r="C1099" s="6"/>
      <c r="D1099" s="72"/>
      <c r="E1099" s="72"/>
      <c r="F1099" s="94"/>
    </row>
    <row r="1100" spans="1:6" s="76" customFormat="1" ht="21" customHeight="1">
      <c r="A1100" s="3"/>
      <c r="B1100" s="3"/>
      <c r="C1100" s="6"/>
      <c r="D1100" s="72"/>
      <c r="E1100" s="72"/>
      <c r="F1100" s="94"/>
    </row>
    <row r="1101" spans="1:6" s="76" customFormat="1" ht="21" customHeight="1">
      <c r="A1101" s="3"/>
      <c r="B1101" s="3"/>
      <c r="C1101" s="6"/>
      <c r="D1101" s="72"/>
      <c r="E1101" s="72"/>
      <c r="F1101" s="94"/>
    </row>
    <row r="1102" spans="1:6" s="76" customFormat="1" ht="21" customHeight="1">
      <c r="A1102" s="3"/>
      <c r="B1102" s="3"/>
      <c r="C1102" s="6"/>
      <c r="D1102" s="72"/>
      <c r="E1102" s="72"/>
      <c r="F1102" s="94"/>
    </row>
    <row r="1103" spans="1:6" s="76" customFormat="1" ht="21" customHeight="1">
      <c r="A1103" s="3"/>
      <c r="B1103" s="3"/>
      <c r="C1103" s="6"/>
      <c r="D1103" s="72"/>
      <c r="E1103" s="72"/>
      <c r="F1103" s="94"/>
    </row>
    <row r="1104" spans="1:6" s="76" customFormat="1" ht="21" customHeight="1">
      <c r="A1104" s="3"/>
      <c r="B1104" s="3"/>
      <c r="C1104" s="6"/>
      <c r="D1104" s="72"/>
      <c r="E1104" s="72"/>
      <c r="F1104" s="94"/>
    </row>
    <row r="1105" spans="1:6" s="76" customFormat="1" ht="21" customHeight="1">
      <c r="A1105" s="3"/>
      <c r="B1105" s="3"/>
      <c r="C1105" s="6"/>
      <c r="D1105" s="72"/>
      <c r="E1105" s="72"/>
      <c r="F1105" s="94"/>
    </row>
    <row r="1106" spans="1:6" s="76" customFormat="1" ht="21" customHeight="1">
      <c r="A1106" s="3"/>
      <c r="B1106" s="3"/>
      <c r="C1106" s="6"/>
      <c r="D1106" s="72"/>
      <c r="E1106" s="72"/>
      <c r="F1106" s="94"/>
    </row>
    <row r="1107" spans="1:6" s="76" customFormat="1" ht="21" customHeight="1">
      <c r="A1107" s="3"/>
      <c r="B1107" s="3"/>
      <c r="C1107" s="6"/>
      <c r="D1107" s="72"/>
      <c r="E1107" s="72"/>
      <c r="F1107" s="94"/>
    </row>
    <row r="1108" spans="1:6" s="76" customFormat="1" ht="21" customHeight="1">
      <c r="A1108" s="3"/>
      <c r="B1108" s="3"/>
      <c r="C1108" s="6"/>
      <c r="D1108" s="72"/>
      <c r="E1108" s="72"/>
      <c r="F1108" s="94"/>
    </row>
    <row r="1109" spans="1:6" s="76" customFormat="1" ht="21" customHeight="1">
      <c r="A1109" s="3"/>
      <c r="B1109" s="3"/>
      <c r="C1109" s="6"/>
      <c r="D1109" s="72"/>
      <c r="E1109" s="72"/>
      <c r="F1109" s="94"/>
    </row>
    <row r="1110" spans="1:6" s="76" customFormat="1" ht="21" customHeight="1">
      <c r="A1110" s="3"/>
      <c r="B1110" s="3"/>
      <c r="C1110" s="6"/>
      <c r="D1110" s="72"/>
      <c r="E1110" s="72"/>
      <c r="F1110" s="94"/>
    </row>
    <row r="1111" spans="1:6" s="76" customFormat="1" ht="21" customHeight="1">
      <c r="A1111" s="3"/>
      <c r="B1111" s="3"/>
      <c r="C1111" s="6"/>
      <c r="D1111" s="72"/>
      <c r="E1111" s="72"/>
      <c r="F1111" s="94"/>
    </row>
    <row r="1112" spans="1:6" s="76" customFormat="1" ht="21" customHeight="1">
      <c r="A1112" s="3"/>
      <c r="B1112" s="3"/>
      <c r="C1112" s="6"/>
      <c r="D1112" s="72"/>
      <c r="E1112" s="72"/>
      <c r="F1112" s="94"/>
    </row>
    <row r="1113" spans="1:6" s="76" customFormat="1" ht="21" customHeight="1">
      <c r="A1113" s="3"/>
      <c r="B1113" s="3"/>
      <c r="C1113" s="6"/>
      <c r="D1113" s="72"/>
      <c r="E1113" s="72"/>
      <c r="F1113" s="94"/>
    </row>
    <row r="1114" spans="1:6" s="76" customFormat="1" ht="21" customHeight="1">
      <c r="A1114" s="3"/>
      <c r="B1114" s="3"/>
      <c r="C1114" s="6"/>
      <c r="D1114" s="72"/>
      <c r="E1114" s="72"/>
      <c r="F1114" s="94"/>
    </row>
    <row r="1115" spans="1:6" s="76" customFormat="1" ht="21" customHeight="1">
      <c r="A1115" s="3"/>
      <c r="B1115" s="3"/>
      <c r="C1115" s="6"/>
      <c r="D1115" s="72"/>
      <c r="E1115" s="72"/>
      <c r="F1115" s="94"/>
    </row>
    <row r="1116" spans="1:6" s="76" customFormat="1" ht="21" customHeight="1">
      <c r="A1116" s="3"/>
      <c r="B1116" s="3"/>
      <c r="C1116" s="6"/>
      <c r="D1116" s="72"/>
      <c r="E1116" s="72"/>
      <c r="F1116" s="94"/>
    </row>
    <row r="1117" spans="1:6" s="76" customFormat="1" ht="21" customHeight="1">
      <c r="A1117" s="3"/>
      <c r="B1117" s="3"/>
      <c r="C1117" s="6"/>
      <c r="D1117" s="72"/>
      <c r="E1117" s="72"/>
      <c r="F1117" s="94"/>
    </row>
    <row r="1118" spans="1:6" s="76" customFormat="1" ht="21" customHeight="1">
      <c r="A1118" s="3"/>
      <c r="B1118" s="3"/>
      <c r="C1118" s="6"/>
      <c r="D1118" s="72"/>
      <c r="E1118" s="72"/>
      <c r="F1118" s="94"/>
    </row>
    <row r="1119" spans="1:6" s="76" customFormat="1" ht="21" customHeight="1">
      <c r="A1119" s="3"/>
      <c r="B1119" s="3"/>
      <c r="C1119" s="6"/>
      <c r="D1119" s="72"/>
      <c r="E1119" s="72"/>
      <c r="F1119" s="94"/>
    </row>
    <row r="1120" spans="1:6" s="76" customFormat="1" ht="21" customHeight="1">
      <c r="A1120" s="3"/>
      <c r="B1120" s="3"/>
      <c r="C1120" s="6"/>
      <c r="D1120" s="72"/>
      <c r="E1120" s="72"/>
      <c r="F1120" s="94"/>
    </row>
    <row r="1121" spans="1:6" s="76" customFormat="1" ht="21" customHeight="1">
      <c r="A1121" s="3"/>
      <c r="B1121" s="3"/>
      <c r="C1121" s="6"/>
      <c r="D1121" s="72"/>
      <c r="E1121" s="72"/>
      <c r="F1121" s="94"/>
    </row>
    <row r="1122" spans="1:6" s="76" customFormat="1" ht="21" customHeight="1">
      <c r="A1122" s="3"/>
      <c r="B1122" s="3"/>
      <c r="C1122" s="6"/>
      <c r="D1122" s="72"/>
      <c r="E1122" s="72"/>
      <c r="F1122" s="94"/>
    </row>
    <row r="1123" spans="1:6" s="76" customFormat="1" ht="21" customHeight="1">
      <c r="A1123" s="3"/>
      <c r="B1123" s="3"/>
      <c r="C1123" s="6"/>
      <c r="D1123" s="72"/>
      <c r="E1123" s="72"/>
      <c r="F1123" s="94"/>
    </row>
    <row r="1124" spans="1:6" s="76" customFormat="1" ht="21" customHeight="1">
      <c r="A1124" s="3"/>
      <c r="B1124" s="3"/>
      <c r="C1124" s="6"/>
      <c r="D1124" s="72"/>
      <c r="E1124" s="72"/>
      <c r="F1124" s="94"/>
    </row>
    <row r="1125" spans="1:6" s="76" customFormat="1" ht="21" customHeight="1">
      <c r="A1125" s="3"/>
      <c r="B1125" s="3"/>
      <c r="C1125" s="6"/>
      <c r="D1125" s="72"/>
      <c r="E1125" s="72"/>
      <c r="F1125" s="94"/>
    </row>
    <row r="1126" spans="1:6" s="76" customFormat="1" ht="21" customHeight="1">
      <c r="A1126" s="3"/>
      <c r="B1126" s="3"/>
      <c r="C1126" s="6"/>
      <c r="D1126" s="72"/>
      <c r="E1126" s="72"/>
      <c r="F1126" s="94"/>
    </row>
    <row r="1127" spans="1:6" s="76" customFormat="1" ht="21" customHeight="1">
      <c r="A1127" s="3"/>
      <c r="B1127" s="3"/>
      <c r="C1127" s="6"/>
      <c r="D1127" s="72"/>
      <c r="E1127" s="72"/>
      <c r="F1127" s="94"/>
    </row>
    <row r="1128" spans="1:6" s="76" customFormat="1" ht="21" customHeight="1">
      <c r="A1128" s="3"/>
      <c r="B1128" s="3"/>
      <c r="C1128" s="6"/>
      <c r="D1128" s="72"/>
      <c r="E1128" s="72"/>
      <c r="F1128" s="94"/>
    </row>
    <row r="1129" spans="1:6" s="76" customFormat="1" ht="21" customHeight="1">
      <c r="A1129" s="3"/>
      <c r="B1129" s="3"/>
      <c r="C1129" s="6"/>
      <c r="D1129" s="72"/>
      <c r="E1129" s="72"/>
      <c r="F1129" s="94"/>
    </row>
    <row r="1130" spans="1:6" s="76" customFormat="1" ht="21" customHeight="1">
      <c r="A1130" s="3"/>
      <c r="B1130" s="3"/>
      <c r="C1130" s="6"/>
      <c r="D1130" s="72"/>
      <c r="E1130" s="72"/>
      <c r="F1130" s="94"/>
    </row>
    <row r="1131" spans="1:6" s="76" customFormat="1" ht="21" customHeight="1">
      <c r="A1131" s="3"/>
      <c r="B1131" s="3"/>
      <c r="C1131" s="6"/>
      <c r="D1131" s="72"/>
      <c r="E1131" s="72"/>
      <c r="F1131" s="94"/>
    </row>
    <row r="1132" spans="1:6" s="76" customFormat="1" ht="21" customHeight="1">
      <c r="A1132" s="3"/>
      <c r="B1132" s="3"/>
      <c r="C1132" s="6"/>
      <c r="D1132" s="72"/>
      <c r="E1132" s="72"/>
      <c r="F1132" s="94"/>
    </row>
    <row r="1133" spans="1:6" s="76" customFormat="1" ht="21" customHeight="1">
      <c r="A1133" s="3"/>
      <c r="B1133" s="3"/>
      <c r="C1133" s="6"/>
      <c r="D1133" s="72"/>
      <c r="E1133" s="72"/>
      <c r="F1133" s="94"/>
    </row>
    <row r="1134" spans="1:6" s="76" customFormat="1" ht="21" customHeight="1">
      <c r="A1134" s="3"/>
      <c r="B1134" s="3"/>
      <c r="C1134" s="6"/>
      <c r="D1134" s="72"/>
      <c r="E1134" s="72"/>
      <c r="F1134" s="94"/>
    </row>
    <row r="1135" spans="1:6" s="76" customFormat="1" ht="21" customHeight="1">
      <c r="A1135" s="3"/>
      <c r="B1135" s="3"/>
      <c r="C1135" s="6"/>
      <c r="D1135" s="72"/>
      <c r="E1135" s="72"/>
      <c r="F1135" s="94"/>
    </row>
    <row r="1136" spans="1:6" s="76" customFormat="1" ht="21" customHeight="1">
      <c r="A1136" s="3"/>
      <c r="B1136" s="3"/>
      <c r="C1136" s="6"/>
      <c r="D1136" s="72"/>
      <c r="E1136" s="72"/>
      <c r="F1136" s="94"/>
    </row>
    <row r="1137" spans="1:6" s="76" customFormat="1" ht="21" customHeight="1">
      <c r="A1137" s="3"/>
      <c r="B1137" s="3"/>
      <c r="C1137" s="6"/>
      <c r="D1137" s="72"/>
      <c r="E1137" s="72"/>
      <c r="F1137" s="94"/>
    </row>
    <row r="1138" spans="1:6" s="76" customFormat="1" ht="21" customHeight="1">
      <c r="A1138" s="3"/>
      <c r="B1138" s="3"/>
      <c r="C1138" s="6"/>
      <c r="D1138" s="72"/>
      <c r="E1138" s="72"/>
      <c r="F1138" s="94"/>
    </row>
    <row r="1139" spans="1:6" s="76" customFormat="1" ht="21" customHeight="1">
      <c r="A1139" s="3"/>
      <c r="B1139" s="3"/>
      <c r="C1139" s="6"/>
      <c r="D1139" s="72"/>
      <c r="E1139" s="72"/>
      <c r="F1139" s="94"/>
    </row>
    <row r="1140" spans="1:6" s="76" customFormat="1" ht="21" customHeight="1">
      <c r="A1140" s="3"/>
      <c r="B1140" s="3"/>
      <c r="C1140" s="6"/>
      <c r="D1140" s="72"/>
      <c r="E1140" s="72"/>
      <c r="F1140" s="94"/>
    </row>
    <row r="1141" spans="1:6" s="76" customFormat="1" ht="21" customHeight="1">
      <c r="A1141" s="3"/>
      <c r="B1141" s="3"/>
      <c r="C1141" s="6"/>
      <c r="D1141" s="72"/>
      <c r="E1141" s="72"/>
      <c r="F1141" s="94"/>
    </row>
    <row r="1142" spans="1:6" s="76" customFormat="1" ht="21" customHeight="1">
      <c r="A1142" s="3"/>
      <c r="B1142" s="3"/>
      <c r="C1142" s="6"/>
      <c r="D1142" s="72"/>
      <c r="E1142" s="72"/>
      <c r="F1142" s="94"/>
    </row>
    <row r="1143" spans="1:6" s="76" customFormat="1" ht="21" customHeight="1">
      <c r="A1143" s="3"/>
      <c r="B1143" s="3"/>
      <c r="C1143" s="6"/>
      <c r="D1143" s="72"/>
      <c r="E1143" s="72"/>
      <c r="F1143" s="94"/>
    </row>
    <row r="1144" spans="1:6" s="76" customFormat="1" ht="21" customHeight="1">
      <c r="A1144" s="3"/>
      <c r="B1144" s="3"/>
      <c r="C1144" s="6"/>
      <c r="D1144" s="72"/>
      <c r="E1144" s="72"/>
      <c r="F1144" s="94"/>
    </row>
    <row r="1145" spans="1:6" s="76" customFormat="1" ht="21" customHeight="1">
      <c r="A1145" s="3"/>
      <c r="B1145" s="3"/>
      <c r="C1145" s="6"/>
      <c r="D1145" s="72"/>
      <c r="E1145" s="72"/>
      <c r="F1145" s="94"/>
    </row>
    <row r="1146" spans="1:6" s="76" customFormat="1" ht="21" customHeight="1">
      <c r="A1146" s="3"/>
      <c r="B1146" s="3"/>
      <c r="C1146" s="6"/>
      <c r="D1146" s="72"/>
      <c r="E1146" s="72"/>
      <c r="F1146" s="94"/>
    </row>
    <row r="1147" spans="1:6" s="76" customFormat="1" ht="21" customHeight="1">
      <c r="A1147" s="3"/>
      <c r="B1147" s="3"/>
      <c r="C1147" s="6"/>
      <c r="D1147" s="72"/>
      <c r="E1147" s="72"/>
      <c r="F1147" s="94"/>
    </row>
    <row r="1148" spans="1:6" s="76" customFormat="1" ht="21" customHeight="1">
      <c r="A1148" s="3"/>
      <c r="B1148" s="3"/>
      <c r="C1148" s="6"/>
      <c r="D1148" s="72"/>
      <c r="E1148" s="72"/>
      <c r="F1148" s="94"/>
    </row>
    <row r="1149" spans="1:6" s="76" customFormat="1" ht="21" customHeight="1">
      <c r="A1149" s="3"/>
      <c r="B1149" s="3"/>
      <c r="C1149" s="6"/>
      <c r="D1149" s="72"/>
      <c r="E1149" s="72"/>
      <c r="F1149" s="94"/>
    </row>
    <row r="1150" spans="1:6" s="76" customFormat="1" ht="21" customHeight="1">
      <c r="A1150" s="3"/>
      <c r="B1150" s="3"/>
      <c r="C1150" s="6"/>
      <c r="D1150" s="72"/>
      <c r="E1150" s="72"/>
      <c r="F1150" s="94"/>
    </row>
    <row r="1151" spans="1:6" s="76" customFormat="1" ht="21" customHeight="1">
      <c r="A1151" s="3"/>
      <c r="B1151" s="3"/>
      <c r="C1151" s="6"/>
      <c r="D1151" s="72"/>
      <c r="E1151" s="72"/>
      <c r="F1151" s="94"/>
    </row>
    <row r="1152" spans="1:6" s="76" customFormat="1" ht="21" customHeight="1">
      <c r="A1152" s="3"/>
      <c r="B1152" s="3"/>
      <c r="C1152" s="6"/>
      <c r="D1152" s="72"/>
      <c r="E1152" s="72"/>
      <c r="F1152" s="94"/>
    </row>
    <row r="1153" spans="1:6" s="76" customFormat="1" ht="21" customHeight="1">
      <c r="A1153" s="3"/>
      <c r="B1153" s="3"/>
      <c r="C1153" s="6"/>
      <c r="D1153" s="72"/>
      <c r="E1153" s="72"/>
      <c r="F1153" s="94"/>
    </row>
    <row r="1154" spans="1:6" s="76" customFormat="1" ht="21" customHeight="1">
      <c r="A1154" s="3"/>
      <c r="B1154" s="3"/>
      <c r="C1154" s="6"/>
      <c r="D1154" s="72"/>
      <c r="E1154" s="72"/>
      <c r="F1154" s="94"/>
    </row>
    <row r="1155" spans="1:6" s="76" customFormat="1" ht="21" customHeight="1">
      <c r="A1155" s="3"/>
      <c r="B1155" s="3"/>
      <c r="C1155" s="6"/>
      <c r="D1155" s="72"/>
      <c r="E1155" s="72"/>
      <c r="F1155" s="94"/>
    </row>
    <row r="1156" spans="1:6" s="76" customFormat="1" ht="21" customHeight="1">
      <c r="A1156" s="3"/>
      <c r="B1156" s="3"/>
      <c r="C1156" s="6"/>
      <c r="D1156" s="72"/>
      <c r="E1156" s="72"/>
      <c r="F1156" s="94"/>
    </row>
    <row r="1157" spans="1:6" s="76" customFormat="1" ht="21" customHeight="1">
      <c r="A1157" s="3"/>
      <c r="B1157" s="3"/>
      <c r="C1157" s="6"/>
      <c r="D1157" s="72"/>
      <c r="E1157" s="72"/>
      <c r="F1157" s="94"/>
    </row>
    <row r="1158" spans="1:6" s="76" customFormat="1" ht="21" customHeight="1">
      <c r="A1158" s="3"/>
      <c r="B1158" s="3"/>
      <c r="C1158" s="6"/>
      <c r="D1158" s="72"/>
      <c r="E1158" s="72"/>
      <c r="F1158" s="94"/>
    </row>
    <row r="1159" spans="1:6" s="76" customFormat="1" ht="21" customHeight="1">
      <c r="A1159" s="3"/>
      <c r="B1159" s="3"/>
      <c r="C1159" s="6"/>
      <c r="D1159" s="72"/>
      <c r="E1159" s="72"/>
      <c r="F1159" s="94"/>
    </row>
    <row r="1160" spans="1:6" s="76" customFormat="1" ht="21" customHeight="1">
      <c r="A1160" s="3"/>
      <c r="B1160" s="3"/>
      <c r="C1160" s="6"/>
      <c r="D1160" s="72"/>
      <c r="E1160" s="72"/>
      <c r="F1160" s="94"/>
    </row>
    <row r="1161" spans="1:6" s="76" customFormat="1" ht="21" customHeight="1">
      <c r="A1161" s="3"/>
      <c r="B1161" s="3"/>
      <c r="C1161" s="6"/>
      <c r="D1161" s="72"/>
      <c r="E1161" s="72"/>
      <c r="F1161" s="94"/>
    </row>
    <row r="1162" spans="1:6" s="76" customFormat="1" ht="21" customHeight="1">
      <c r="A1162" s="3"/>
      <c r="B1162" s="3"/>
      <c r="C1162" s="6"/>
      <c r="D1162" s="72"/>
      <c r="E1162" s="72"/>
      <c r="F1162" s="94"/>
    </row>
    <row r="1163" spans="1:6" s="76" customFormat="1" ht="21" customHeight="1">
      <c r="A1163" s="3"/>
      <c r="B1163" s="3"/>
      <c r="C1163" s="6"/>
      <c r="D1163" s="72"/>
      <c r="E1163" s="72"/>
      <c r="F1163" s="94"/>
    </row>
    <row r="1164" spans="1:6" s="76" customFormat="1" ht="21" customHeight="1">
      <c r="A1164" s="3"/>
      <c r="B1164" s="3"/>
      <c r="C1164" s="6"/>
      <c r="D1164" s="72"/>
      <c r="E1164" s="72"/>
      <c r="F1164" s="94"/>
    </row>
    <row r="1165" spans="1:6" s="76" customFormat="1" ht="21" customHeight="1">
      <c r="A1165" s="3"/>
      <c r="B1165" s="3"/>
      <c r="C1165" s="6"/>
      <c r="D1165" s="72"/>
      <c r="E1165" s="72"/>
      <c r="F1165" s="94"/>
    </row>
    <row r="1166" spans="1:6" s="76" customFormat="1" ht="21" customHeight="1">
      <c r="A1166" s="3"/>
      <c r="B1166" s="3"/>
      <c r="C1166" s="6"/>
      <c r="D1166" s="72"/>
      <c r="E1166" s="72"/>
      <c r="F1166" s="94"/>
    </row>
    <row r="1167" spans="1:6" s="76" customFormat="1" ht="21" customHeight="1">
      <c r="A1167" s="3"/>
      <c r="B1167" s="3"/>
      <c r="C1167" s="6"/>
      <c r="D1167" s="72"/>
      <c r="E1167" s="72"/>
      <c r="F1167" s="94"/>
    </row>
    <row r="1168" spans="1:6" s="76" customFormat="1" ht="21" customHeight="1">
      <c r="A1168" s="3"/>
      <c r="B1168" s="3"/>
      <c r="C1168" s="6"/>
      <c r="D1168" s="72"/>
      <c r="E1168" s="72"/>
      <c r="F1168" s="94"/>
    </row>
    <row r="1169" spans="1:6" s="76" customFormat="1" ht="21" customHeight="1">
      <c r="A1169" s="3"/>
      <c r="B1169" s="3"/>
      <c r="C1169" s="6"/>
      <c r="D1169" s="72"/>
      <c r="E1169" s="72"/>
      <c r="F1169" s="94"/>
    </row>
    <row r="1170" spans="1:6" s="76" customFormat="1" ht="21" customHeight="1">
      <c r="A1170" s="3"/>
      <c r="B1170" s="3"/>
      <c r="C1170" s="6"/>
      <c r="D1170" s="72"/>
      <c r="E1170" s="72"/>
      <c r="F1170" s="94"/>
    </row>
    <row r="1171" spans="1:6" s="76" customFormat="1" ht="21" customHeight="1">
      <c r="A1171" s="3"/>
      <c r="B1171" s="3"/>
      <c r="C1171" s="6"/>
      <c r="D1171" s="72"/>
      <c r="E1171" s="72"/>
      <c r="F1171" s="94"/>
    </row>
    <row r="1172" spans="1:6" s="76" customFormat="1" ht="21" customHeight="1">
      <c r="A1172" s="3"/>
      <c r="B1172" s="3"/>
      <c r="C1172" s="6"/>
      <c r="D1172" s="72"/>
      <c r="E1172" s="72"/>
      <c r="F1172" s="94"/>
    </row>
    <row r="1173" spans="1:6" s="76" customFormat="1" ht="21" customHeight="1">
      <c r="A1173" s="3"/>
      <c r="B1173" s="3"/>
      <c r="C1173" s="6"/>
      <c r="D1173" s="72"/>
      <c r="E1173" s="72"/>
      <c r="F1173" s="94"/>
    </row>
    <row r="1174" spans="1:6" s="76" customFormat="1" ht="21" customHeight="1">
      <c r="A1174" s="3"/>
      <c r="B1174" s="3"/>
      <c r="C1174" s="6"/>
      <c r="D1174" s="72"/>
      <c r="E1174" s="72"/>
      <c r="F1174" s="94"/>
    </row>
    <row r="1175" spans="1:6" s="76" customFormat="1" ht="21" customHeight="1">
      <c r="A1175" s="3"/>
      <c r="B1175" s="3"/>
      <c r="C1175" s="6"/>
      <c r="D1175" s="72"/>
      <c r="E1175" s="72"/>
      <c r="F1175" s="94"/>
    </row>
    <row r="1176" spans="1:6" s="76" customFormat="1" ht="21" customHeight="1">
      <c r="A1176" s="3"/>
      <c r="B1176" s="3"/>
      <c r="C1176" s="6"/>
      <c r="D1176" s="72"/>
      <c r="E1176" s="72"/>
      <c r="F1176" s="94"/>
    </row>
    <row r="1177" spans="1:6" s="76" customFormat="1" ht="21" customHeight="1">
      <c r="A1177" s="3"/>
      <c r="B1177" s="3"/>
      <c r="C1177" s="6"/>
      <c r="D1177" s="72"/>
      <c r="E1177" s="72"/>
      <c r="F1177" s="94"/>
    </row>
    <row r="1178" spans="1:6" s="76" customFormat="1" ht="21" customHeight="1">
      <c r="A1178" s="3"/>
      <c r="B1178" s="3"/>
      <c r="C1178" s="6"/>
      <c r="D1178" s="72"/>
      <c r="E1178" s="72"/>
      <c r="F1178" s="94"/>
    </row>
    <row r="1179" spans="1:6" s="76" customFormat="1" ht="21" customHeight="1">
      <c r="A1179" s="3"/>
      <c r="B1179" s="3"/>
      <c r="C1179" s="6"/>
      <c r="D1179" s="72"/>
      <c r="E1179" s="72"/>
      <c r="F1179" s="94"/>
    </row>
    <row r="1180" spans="1:6" s="76" customFormat="1" ht="21" customHeight="1">
      <c r="A1180" s="3"/>
      <c r="B1180" s="3"/>
      <c r="C1180" s="6"/>
      <c r="D1180" s="72"/>
      <c r="E1180" s="72"/>
      <c r="F1180" s="94"/>
    </row>
    <row r="1181" spans="1:6" s="76" customFormat="1" ht="21" customHeight="1">
      <c r="A1181" s="3"/>
      <c r="B1181" s="3"/>
      <c r="C1181" s="6"/>
      <c r="D1181" s="72"/>
      <c r="E1181" s="72"/>
      <c r="F1181" s="94"/>
    </row>
    <row r="1182" spans="1:6" s="76" customFormat="1" ht="21" customHeight="1">
      <c r="A1182" s="3"/>
      <c r="B1182" s="3"/>
      <c r="C1182" s="6"/>
      <c r="D1182" s="72"/>
      <c r="E1182" s="72"/>
      <c r="F1182" s="94"/>
    </row>
    <row r="1183" spans="1:6" s="76" customFormat="1" ht="21" customHeight="1">
      <c r="A1183" s="3"/>
      <c r="B1183" s="3"/>
      <c r="C1183" s="6"/>
      <c r="D1183" s="72"/>
      <c r="E1183" s="72"/>
      <c r="F1183" s="94"/>
    </row>
    <row r="1184" spans="1:6" s="76" customFormat="1" ht="21" customHeight="1">
      <c r="A1184" s="3"/>
      <c r="B1184" s="3"/>
      <c r="C1184" s="6"/>
      <c r="D1184" s="72"/>
      <c r="E1184" s="72"/>
      <c r="F1184" s="94"/>
    </row>
    <row r="1185" spans="1:6" s="76" customFormat="1" ht="21" customHeight="1">
      <c r="A1185" s="3"/>
      <c r="B1185" s="3"/>
      <c r="C1185" s="6"/>
      <c r="D1185" s="72"/>
      <c r="E1185" s="72"/>
      <c r="F1185" s="94"/>
    </row>
    <row r="1186" spans="1:6" s="76" customFormat="1" ht="21" customHeight="1">
      <c r="A1186" s="3"/>
      <c r="B1186" s="3"/>
      <c r="C1186" s="6"/>
      <c r="D1186" s="72"/>
      <c r="E1186" s="72"/>
      <c r="F1186" s="94"/>
    </row>
    <row r="1187" spans="1:6" s="76" customFormat="1" ht="21" customHeight="1">
      <c r="A1187" s="3"/>
      <c r="B1187" s="3"/>
      <c r="C1187" s="6"/>
      <c r="D1187" s="72"/>
      <c r="E1187" s="72"/>
      <c r="F1187" s="94"/>
    </row>
    <row r="1188" spans="1:6" s="76" customFormat="1" ht="21" customHeight="1">
      <c r="A1188" s="3"/>
      <c r="B1188" s="3"/>
      <c r="C1188" s="6"/>
      <c r="D1188" s="72"/>
      <c r="E1188" s="72"/>
      <c r="F1188" s="94"/>
    </row>
    <row r="1189" spans="1:6" s="76" customFormat="1" ht="21" customHeight="1">
      <c r="A1189" s="3"/>
      <c r="B1189" s="3"/>
      <c r="C1189" s="6"/>
      <c r="D1189" s="72"/>
      <c r="E1189" s="72"/>
      <c r="F1189" s="94"/>
    </row>
    <row r="1190" spans="1:6" s="76" customFormat="1" ht="21" customHeight="1">
      <c r="A1190" s="3"/>
      <c r="B1190" s="3"/>
      <c r="C1190" s="6"/>
      <c r="D1190" s="72"/>
      <c r="E1190" s="72"/>
      <c r="F1190" s="94"/>
    </row>
    <row r="1191" spans="1:6" s="76" customFormat="1" ht="21" customHeight="1">
      <c r="A1191" s="3"/>
      <c r="B1191" s="3"/>
      <c r="C1191" s="6"/>
      <c r="D1191" s="72"/>
      <c r="E1191" s="72"/>
      <c r="F1191" s="94"/>
    </row>
    <row r="1192" spans="1:6" s="76" customFormat="1" ht="21" customHeight="1">
      <c r="A1192" s="3"/>
      <c r="B1192" s="3"/>
      <c r="C1192" s="6"/>
      <c r="D1192" s="72"/>
      <c r="E1192" s="72"/>
      <c r="F1192" s="94"/>
    </row>
    <row r="1193" spans="1:6" s="76" customFormat="1" ht="21" customHeight="1">
      <c r="A1193" s="3"/>
      <c r="B1193" s="3"/>
      <c r="C1193" s="6"/>
      <c r="D1193" s="72"/>
      <c r="E1193" s="72"/>
      <c r="F1193" s="94"/>
    </row>
    <row r="1194" spans="1:6" s="76" customFormat="1" ht="21" customHeight="1">
      <c r="A1194" s="3"/>
      <c r="B1194" s="3"/>
      <c r="C1194" s="6"/>
      <c r="D1194" s="72"/>
      <c r="E1194" s="72"/>
      <c r="F1194" s="94"/>
    </row>
    <row r="1195" spans="1:6" s="76" customFormat="1" ht="21" customHeight="1">
      <c r="A1195" s="3"/>
      <c r="B1195" s="3"/>
      <c r="C1195" s="6"/>
      <c r="D1195" s="72"/>
      <c r="E1195" s="72"/>
      <c r="F1195" s="94"/>
    </row>
    <row r="1196" spans="1:6" s="76" customFormat="1" ht="21" customHeight="1">
      <c r="A1196" s="3"/>
      <c r="B1196" s="3"/>
      <c r="C1196" s="6"/>
      <c r="D1196" s="72"/>
      <c r="E1196" s="72"/>
      <c r="F1196" s="94"/>
    </row>
    <row r="1197" spans="1:6" s="76" customFormat="1" ht="21" customHeight="1">
      <c r="A1197" s="3"/>
      <c r="B1197" s="3"/>
      <c r="C1197" s="6"/>
      <c r="D1197" s="72"/>
      <c r="E1197" s="72"/>
      <c r="F1197" s="94"/>
    </row>
    <row r="1198" spans="1:6" s="76" customFormat="1" ht="21" customHeight="1">
      <c r="A1198" s="3"/>
      <c r="B1198" s="3"/>
      <c r="C1198" s="6"/>
      <c r="D1198" s="72"/>
      <c r="E1198" s="72"/>
      <c r="F1198" s="94"/>
    </row>
    <row r="1199" spans="1:6" s="76" customFormat="1" ht="21" customHeight="1">
      <c r="A1199" s="3"/>
      <c r="B1199" s="3"/>
      <c r="C1199" s="6"/>
      <c r="D1199" s="72"/>
      <c r="E1199" s="72"/>
      <c r="F1199" s="94"/>
    </row>
    <row r="1200" spans="1:6" s="76" customFormat="1" ht="21" customHeight="1">
      <c r="A1200" s="3"/>
      <c r="B1200" s="3"/>
      <c r="C1200" s="6"/>
      <c r="D1200" s="72"/>
      <c r="E1200" s="72"/>
      <c r="F1200" s="94"/>
    </row>
    <row r="1201" spans="1:6" s="76" customFormat="1" ht="21" customHeight="1">
      <c r="A1201" s="3"/>
      <c r="B1201" s="3"/>
      <c r="C1201" s="6"/>
      <c r="D1201" s="72"/>
      <c r="E1201" s="72"/>
      <c r="F1201" s="94"/>
    </row>
    <row r="1202" spans="1:6" s="76" customFormat="1" ht="21" customHeight="1">
      <c r="A1202" s="3"/>
      <c r="B1202" s="3"/>
      <c r="C1202" s="6"/>
      <c r="D1202" s="72"/>
      <c r="E1202" s="72"/>
      <c r="F1202" s="94"/>
    </row>
    <row r="1203" spans="1:6" s="76" customFormat="1" ht="21" customHeight="1">
      <c r="A1203" s="3"/>
      <c r="B1203" s="3"/>
      <c r="C1203" s="6"/>
      <c r="D1203" s="72"/>
      <c r="E1203" s="72"/>
      <c r="F1203" s="94"/>
    </row>
    <row r="1204" spans="1:6" s="76" customFormat="1" ht="21" customHeight="1">
      <c r="A1204" s="3"/>
      <c r="B1204" s="3"/>
      <c r="C1204" s="6"/>
      <c r="D1204" s="72"/>
      <c r="E1204" s="72"/>
      <c r="F1204" s="94"/>
    </row>
    <row r="1205" spans="1:6" s="76" customFormat="1" ht="21" customHeight="1">
      <c r="A1205" s="3"/>
      <c r="B1205" s="3"/>
      <c r="C1205" s="6"/>
      <c r="D1205" s="72"/>
      <c r="E1205" s="72"/>
      <c r="F1205" s="94"/>
    </row>
    <row r="1206" spans="1:6" s="76" customFormat="1" ht="21" customHeight="1">
      <c r="A1206" s="3"/>
      <c r="B1206" s="3"/>
      <c r="C1206" s="6"/>
      <c r="D1206" s="72"/>
      <c r="E1206" s="72"/>
      <c r="F1206" s="94"/>
    </row>
    <row r="1207" spans="1:6" s="76" customFormat="1" ht="21" customHeight="1">
      <c r="A1207" s="3"/>
      <c r="B1207" s="3"/>
      <c r="C1207" s="6"/>
      <c r="D1207" s="72"/>
      <c r="E1207" s="72"/>
      <c r="F1207" s="94"/>
    </row>
    <row r="1208" spans="1:6" s="76" customFormat="1" ht="21" customHeight="1">
      <c r="A1208" s="3"/>
      <c r="B1208" s="3"/>
      <c r="C1208" s="6"/>
      <c r="D1208" s="72"/>
      <c r="E1208" s="72"/>
      <c r="F1208" s="94"/>
    </row>
    <row r="1209" spans="1:6" s="76" customFormat="1" ht="21" customHeight="1">
      <c r="A1209" s="3"/>
      <c r="B1209" s="3"/>
      <c r="C1209" s="6"/>
      <c r="D1209" s="72"/>
      <c r="E1209" s="72"/>
      <c r="F1209" s="94"/>
    </row>
    <row r="1210" spans="1:6" s="76" customFormat="1" ht="21" customHeight="1">
      <c r="A1210" s="3"/>
      <c r="B1210" s="3"/>
      <c r="C1210" s="6"/>
      <c r="D1210" s="72"/>
      <c r="E1210" s="72"/>
      <c r="F1210" s="94"/>
    </row>
    <row r="1211" spans="1:6" s="76" customFormat="1" ht="21" customHeight="1">
      <c r="A1211" s="3"/>
      <c r="B1211" s="3"/>
      <c r="C1211" s="6"/>
      <c r="D1211" s="72"/>
      <c r="E1211" s="72"/>
      <c r="F1211" s="94"/>
    </row>
    <row r="1212" spans="1:6" s="76" customFormat="1" ht="21" customHeight="1">
      <c r="A1212" s="3"/>
      <c r="B1212" s="3"/>
      <c r="C1212" s="6"/>
      <c r="D1212" s="72"/>
      <c r="E1212" s="72"/>
      <c r="F1212" s="94"/>
    </row>
    <row r="1213" spans="1:6" s="76" customFormat="1" ht="21" customHeight="1">
      <c r="A1213" s="3"/>
      <c r="B1213" s="3"/>
      <c r="C1213" s="6"/>
      <c r="D1213" s="72"/>
      <c r="E1213" s="72"/>
      <c r="F1213" s="94"/>
    </row>
    <row r="1214" spans="1:6" s="76" customFormat="1" ht="21" customHeight="1">
      <c r="A1214" s="3"/>
      <c r="B1214" s="3"/>
      <c r="C1214" s="6"/>
      <c r="D1214" s="72"/>
      <c r="E1214" s="72"/>
      <c r="F1214" s="94"/>
    </row>
    <row r="1215" spans="1:6" s="76" customFormat="1" ht="21" customHeight="1">
      <c r="A1215" s="3"/>
      <c r="B1215" s="3"/>
      <c r="C1215" s="6"/>
      <c r="D1215" s="72"/>
      <c r="E1215" s="72"/>
      <c r="F1215" s="94"/>
    </row>
    <row r="1216" spans="1:6" s="76" customFormat="1" ht="21" customHeight="1">
      <c r="A1216" s="3"/>
      <c r="B1216" s="3"/>
      <c r="C1216" s="6"/>
      <c r="D1216" s="72"/>
      <c r="E1216" s="72"/>
      <c r="F1216" s="94"/>
    </row>
    <row r="1217" spans="1:6" s="76" customFormat="1" ht="21" customHeight="1">
      <c r="A1217" s="3"/>
      <c r="B1217" s="3"/>
      <c r="C1217" s="6"/>
      <c r="D1217" s="72"/>
      <c r="E1217" s="72"/>
      <c r="F1217" s="94"/>
    </row>
    <row r="1218" spans="1:6" s="76" customFormat="1" ht="21" customHeight="1">
      <c r="A1218" s="3"/>
      <c r="B1218" s="3"/>
      <c r="C1218" s="6"/>
      <c r="D1218" s="72"/>
      <c r="E1218" s="72"/>
      <c r="F1218" s="94"/>
    </row>
    <row r="1219" spans="1:6" s="76" customFormat="1" ht="21" customHeight="1">
      <c r="A1219" s="3"/>
      <c r="B1219" s="3"/>
      <c r="C1219" s="6"/>
      <c r="D1219" s="72"/>
      <c r="E1219" s="72"/>
      <c r="F1219" s="94"/>
    </row>
    <row r="1220" spans="1:6" s="76" customFormat="1" ht="21" customHeight="1">
      <c r="A1220" s="3"/>
      <c r="B1220" s="3"/>
      <c r="C1220" s="6"/>
      <c r="D1220" s="72"/>
      <c r="E1220" s="72"/>
      <c r="F1220" s="94"/>
    </row>
    <row r="1221" spans="1:6" s="76" customFormat="1" ht="21" customHeight="1">
      <c r="A1221" s="3"/>
      <c r="B1221" s="3"/>
      <c r="C1221" s="6"/>
      <c r="D1221" s="72"/>
      <c r="E1221" s="72"/>
      <c r="F1221" s="94"/>
    </row>
    <row r="1222" spans="1:6" s="76" customFormat="1" ht="21" customHeight="1">
      <c r="A1222" s="3"/>
      <c r="B1222" s="3"/>
      <c r="C1222" s="6"/>
      <c r="D1222" s="72"/>
      <c r="E1222" s="72"/>
      <c r="F1222" s="94"/>
    </row>
    <row r="1223" spans="1:6" s="76" customFormat="1" ht="21" customHeight="1">
      <c r="A1223" s="3"/>
      <c r="B1223" s="3"/>
      <c r="C1223" s="6"/>
      <c r="D1223" s="72"/>
      <c r="E1223" s="72"/>
      <c r="F1223" s="94"/>
    </row>
    <row r="1224" spans="1:6" s="76" customFormat="1" ht="21" customHeight="1">
      <c r="A1224" s="3"/>
      <c r="B1224" s="3"/>
      <c r="C1224" s="6"/>
      <c r="D1224" s="72"/>
      <c r="E1224" s="72"/>
      <c r="F1224" s="94"/>
    </row>
    <row r="1225" spans="1:6" s="76" customFormat="1" ht="21" customHeight="1">
      <c r="A1225" s="3"/>
      <c r="B1225" s="3"/>
      <c r="C1225" s="6"/>
      <c r="D1225" s="72"/>
      <c r="E1225" s="72"/>
      <c r="F1225" s="94"/>
    </row>
    <row r="1226" spans="1:6" s="76" customFormat="1" ht="21" customHeight="1">
      <c r="A1226" s="3"/>
      <c r="B1226" s="3"/>
      <c r="C1226" s="6"/>
      <c r="D1226" s="72"/>
      <c r="E1226" s="72"/>
      <c r="F1226" s="94"/>
    </row>
    <row r="1227" spans="1:6" s="76" customFormat="1" ht="21" customHeight="1">
      <c r="A1227" s="3"/>
      <c r="B1227" s="3"/>
      <c r="C1227" s="6"/>
      <c r="D1227" s="72"/>
      <c r="E1227" s="72"/>
      <c r="F1227" s="94"/>
    </row>
    <row r="1228" spans="1:6" s="76" customFormat="1" ht="21" customHeight="1">
      <c r="A1228" s="3"/>
      <c r="B1228" s="3"/>
      <c r="C1228" s="6"/>
      <c r="D1228" s="72"/>
      <c r="E1228" s="72"/>
      <c r="F1228" s="94"/>
    </row>
    <row r="1229" spans="1:6" s="76" customFormat="1" ht="21" customHeight="1">
      <c r="A1229" s="3"/>
      <c r="B1229" s="3"/>
      <c r="C1229" s="6"/>
      <c r="D1229" s="72"/>
      <c r="E1229" s="72"/>
      <c r="F1229" s="94"/>
    </row>
    <row r="1230" spans="1:6" s="76" customFormat="1" ht="21" customHeight="1">
      <c r="A1230" s="3"/>
      <c r="B1230" s="3"/>
      <c r="C1230" s="6"/>
      <c r="D1230" s="72"/>
      <c r="E1230" s="72"/>
      <c r="F1230" s="94"/>
    </row>
    <row r="1231" spans="1:6" s="76" customFormat="1" ht="21" customHeight="1">
      <c r="A1231" s="3"/>
      <c r="B1231" s="3"/>
      <c r="C1231" s="6"/>
      <c r="D1231" s="72"/>
      <c r="E1231" s="72"/>
      <c r="F1231" s="94"/>
    </row>
    <row r="1232" spans="1:6" s="76" customFormat="1" ht="21" customHeight="1">
      <c r="A1232" s="3"/>
      <c r="B1232" s="3"/>
      <c r="C1232" s="6"/>
      <c r="D1232" s="72"/>
      <c r="E1232" s="72"/>
      <c r="F1232" s="94"/>
    </row>
    <row r="1233" spans="1:6" s="76" customFormat="1" ht="21" customHeight="1">
      <c r="A1233" s="3"/>
      <c r="B1233" s="3"/>
      <c r="C1233" s="6"/>
      <c r="D1233" s="72"/>
      <c r="E1233" s="72"/>
      <c r="F1233" s="94"/>
    </row>
    <row r="1234" spans="1:6" s="76" customFormat="1" ht="21" customHeight="1">
      <c r="A1234" s="3"/>
      <c r="B1234" s="3"/>
      <c r="C1234" s="6"/>
      <c r="D1234" s="72"/>
      <c r="E1234" s="72"/>
      <c r="F1234" s="94"/>
    </row>
    <row r="1235" spans="1:6" s="76" customFormat="1" ht="21" customHeight="1">
      <c r="A1235" s="3"/>
      <c r="B1235" s="3"/>
      <c r="C1235" s="6"/>
      <c r="D1235" s="72"/>
      <c r="E1235" s="72"/>
      <c r="F1235" s="94"/>
    </row>
    <row r="1236" spans="1:6" s="76" customFormat="1" ht="21" customHeight="1">
      <c r="A1236" s="3"/>
      <c r="B1236" s="3"/>
      <c r="C1236" s="6"/>
      <c r="D1236" s="72"/>
      <c r="E1236" s="72"/>
      <c r="F1236" s="94"/>
    </row>
    <row r="1237" spans="1:6" s="76" customFormat="1" ht="21" customHeight="1">
      <c r="A1237" s="3"/>
      <c r="B1237" s="3"/>
      <c r="C1237" s="6"/>
      <c r="D1237" s="72"/>
      <c r="E1237" s="72"/>
      <c r="F1237" s="94"/>
    </row>
    <row r="1238" spans="1:6" s="76" customFormat="1" ht="21" customHeight="1">
      <c r="A1238" s="3"/>
      <c r="B1238" s="3"/>
      <c r="C1238" s="6"/>
      <c r="D1238" s="72"/>
      <c r="E1238" s="72"/>
      <c r="F1238" s="94"/>
    </row>
    <row r="1239" spans="1:6" s="76" customFormat="1" ht="21" customHeight="1">
      <c r="A1239" s="3"/>
      <c r="B1239" s="3"/>
      <c r="C1239" s="6"/>
      <c r="D1239" s="72"/>
      <c r="E1239" s="72"/>
      <c r="F1239" s="94"/>
    </row>
    <row r="1240" spans="1:6" s="76" customFormat="1" ht="21" customHeight="1">
      <c r="A1240" s="3"/>
      <c r="B1240" s="3"/>
      <c r="C1240" s="6"/>
      <c r="D1240" s="72"/>
      <c r="E1240" s="72"/>
      <c r="F1240" s="94"/>
    </row>
    <row r="1241" spans="1:6" s="76" customFormat="1" ht="21" customHeight="1">
      <c r="A1241" s="3"/>
      <c r="B1241" s="3"/>
      <c r="C1241" s="6"/>
      <c r="D1241" s="72"/>
      <c r="E1241" s="72"/>
      <c r="F1241" s="94"/>
    </row>
    <row r="1242" spans="1:6" s="76" customFormat="1" ht="21" customHeight="1">
      <c r="A1242" s="3"/>
      <c r="B1242" s="3"/>
      <c r="C1242" s="6"/>
      <c r="D1242" s="72"/>
      <c r="E1242" s="72"/>
      <c r="F1242" s="94"/>
    </row>
    <row r="1243" spans="1:6" s="76" customFormat="1" ht="21" customHeight="1">
      <c r="A1243" s="3"/>
      <c r="B1243" s="3"/>
      <c r="C1243" s="6"/>
      <c r="D1243" s="72"/>
      <c r="E1243" s="72"/>
      <c r="F1243" s="94"/>
    </row>
    <row r="1244" spans="1:6" s="76" customFormat="1" ht="21" customHeight="1">
      <c r="A1244" s="3"/>
      <c r="B1244" s="3"/>
      <c r="C1244" s="6"/>
      <c r="D1244" s="72"/>
      <c r="E1244" s="72"/>
      <c r="F1244" s="94"/>
    </row>
    <row r="1245" spans="1:6" s="76" customFormat="1" ht="21" customHeight="1">
      <c r="A1245" s="3"/>
      <c r="B1245" s="3"/>
      <c r="C1245" s="6"/>
      <c r="D1245" s="72"/>
      <c r="E1245" s="72"/>
      <c r="F1245" s="94"/>
    </row>
    <row r="1246" spans="1:6" s="76" customFormat="1" ht="21" customHeight="1">
      <c r="A1246" s="3"/>
      <c r="B1246" s="3"/>
      <c r="C1246" s="6"/>
      <c r="D1246" s="72"/>
      <c r="E1246" s="72"/>
      <c r="F1246" s="94"/>
    </row>
    <row r="1247" spans="1:6" s="76" customFormat="1" ht="21" customHeight="1">
      <c r="A1247" s="3"/>
      <c r="B1247" s="3"/>
      <c r="C1247" s="6"/>
      <c r="D1247" s="72"/>
      <c r="E1247" s="72"/>
      <c r="F1247" s="94"/>
    </row>
    <row r="1248" spans="1:6" s="76" customFormat="1" ht="21" customHeight="1">
      <c r="A1248" s="3"/>
      <c r="B1248" s="3"/>
      <c r="C1248" s="6"/>
      <c r="D1248" s="72"/>
      <c r="E1248" s="72"/>
      <c r="F1248" s="94"/>
    </row>
    <row r="1249" spans="1:6" s="76" customFormat="1" ht="21" customHeight="1">
      <c r="A1249" s="3"/>
      <c r="B1249" s="3"/>
      <c r="C1249" s="6"/>
      <c r="D1249" s="72"/>
      <c r="E1249" s="72"/>
      <c r="F1249" s="94"/>
    </row>
    <row r="1250" spans="1:6" s="76" customFormat="1" ht="21" customHeight="1">
      <c r="A1250" s="3"/>
      <c r="B1250" s="3"/>
      <c r="C1250" s="6"/>
      <c r="D1250" s="72"/>
      <c r="E1250" s="72"/>
      <c r="F1250" s="94"/>
    </row>
  </sheetData>
  <sheetProtection/>
  <autoFilter ref="A5:D5"/>
  <mergeCells count="8">
    <mergeCell ref="B13:C13"/>
    <mergeCell ref="D4:D5"/>
    <mergeCell ref="E4:E5"/>
    <mergeCell ref="A1:E1"/>
    <mergeCell ref="A2:E2"/>
    <mergeCell ref="A3:E3"/>
    <mergeCell ref="B4:B5"/>
    <mergeCell ref="C4:C5"/>
  </mergeCells>
  <printOptions/>
  <pageMargins left="0.3937007874015748" right="0.2362204724409449" top="0.8661417322834646" bottom="0.5118110236220472" header="0.31496062992125984" footer="0.31496062992125984"/>
  <pageSetup horizontalDpi="180" verticalDpi="18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ACER</cp:lastModifiedBy>
  <cp:lastPrinted>2019-06-24T03:45:02Z</cp:lastPrinted>
  <dcterms:created xsi:type="dcterms:W3CDTF">1997-08-03T10:01:34Z</dcterms:created>
  <dcterms:modified xsi:type="dcterms:W3CDTF">2019-06-25T02:22:49Z</dcterms:modified>
  <cp:category/>
  <cp:version/>
  <cp:contentType/>
  <cp:contentStatus/>
</cp:coreProperties>
</file>